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YKER\Desktop\PROJETOS PREFEITURA\CREAS\CREAS\"/>
    </mc:Choice>
  </mc:AlternateContent>
  <xr:revisionPtr revIDLastSave="0" documentId="13_ncr:1_{FF622AAE-6D9B-4CC0-9F76-9AE610E1D10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8" i="1" l="1"/>
  <c r="G35" i="1"/>
  <c r="G12" i="1" l="1"/>
  <c r="G9" i="1" l="1"/>
  <c r="G10" i="1" s="1"/>
  <c r="G73" i="1"/>
  <c r="G74" i="1"/>
  <c r="G72" i="1"/>
  <c r="G69" i="1"/>
  <c r="F70" i="1" s="1"/>
  <c r="G66" i="1"/>
  <c r="G63" i="1"/>
  <c r="G64" i="1" s="1"/>
  <c r="G57" i="1"/>
  <c r="G58" i="1"/>
  <c r="G59" i="1"/>
  <c r="G60" i="1"/>
  <c r="G56" i="1"/>
  <c r="G33" i="1"/>
  <c r="G34" i="1"/>
  <c r="G36" i="1"/>
  <c r="G37" i="1"/>
  <c r="G38" i="1"/>
  <c r="G39" i="1"/>
  <c r="G40" i="1"/>
  <c r="G41" i="1"/>
  <c r="G42" i="1"/>
  <c r="G44" i="1"/>
  <c r="G45" i="1"/>
  <c r="G46" i="1"/>
  <c r="G47" i="1"/>
  <c r="G49" i="1"/>
  <c r="G50" i="1"/>
  <c r="G51" i="1"/>
  <c r="G52" i="1"/>
  <c r="G53" i="1"/>
  <c r="G32" i="1"/>
  <c r="G18" i="1"/>
  <c r="G19" i="1"/>
  <c r="G20" i="1"/>
  <c r="G21" i="1"/>
  <c r="G22" i="1"/>
  <c r="G23" i="1"/>
  <c r="G24" i="1"/>
  <c r="G25" i="1"/>
  <c r="G26" i="1"/>
  <c r="G27" i="1"/>
  <c r="G28" i="1"/>
  <c r="G29" i="1"/>
  <c r="G14" i="1"/>
  <c r="G15" i="1"/>
  <c r="G43" i="1" l="1"/>
  <c r="G48" i="1"/>
  <c r="F16" i="1"/>
  <c r="F75" i="1"/>
  <c r="F54" i="1"/>
  <c r="G61" i="1"/>
  <c r="F30" i="1"/>
  <c r="G67" i="1"/>
  <c r="C76" i="1" l="1"/>
  <c r="C36" i="2"/>
  <c r="C40" i="2" s="1"/>
  <c r="D33" i="2"/>
  <c r="D31" i="2"/>
  <c r="D28" i="2"/>
  <c r="D26" i="2"/>
  <c r="H22" i="2"/>
  <c r="H36" i="2" s="1"/>
  <c r="E22" i="2"/>
  <c r="E36" i="2" s="1"/>
  <c r="D21" i="2"/>
  <c r="D16" i="2"/>
  <c r="D13" i="2"/>
  <c r="D10" i="2"/>
  <c r="E38" i="2" l="1"/>
  <c r="H37" i="2"/>
  <c r="H38" i="2" s="1"/>
  <c r="D36" i="2"/>
  <c r="E37" i="2"/>
  <c r="G77" i="1" l="1"/>
</calcChain>
</file>

<file path=xl/sharedStrings.xml><?xml version="1.0" encoding="utf-8"?>
<sst xmlns="http://schemas.openxmlformats.org/spreadsheetml/2006/main" count="305" uniqueCount="227">
  <si>
    <t>PREFEITURA MUNICIPAL DE NOVA ESPERANÇA DO PIRIÁ</t>
  </si>
  <si>
    <t>ENDEREÇO: AV. SÃO PEDRO 752 - CENTRO</t>
  </si>
  <si>
    <t>CNPJ: 84.263.862 / 0001 - 05</t>
  </si>
  <si>
    <t>CEP: 68618-000</t>
  </si>
  <si>
    <t>B D I (%)</t>
  </si>
  <si>
    <t>1.</t>
  </si>
  <si>
    <t>SERVIÇOS PRELIMINARES</t>
  </si>
  <si>
    <t>1.1</t>
  </si>
  <si>
    <t>Limpeza e retirada de entulho</t>
  </si>
  <si>
    <t>1.2</t>
  </si>
  <si>
    <t>Locação da obra à trena</t>
  </si>
  <si>
    <t>MOVIMENTO DE TERRA</t>
  </si>
  <si>
    <t>Escavação manual de vala para vigas baldrame</t>
  </si>
  <si>
    <t>Escavação manual de bloco de fundação</t>
  </si>
  <si>
    <t>3.</t>
  </si>
  <si>
    <t>INFRAESTRUTURA (FUNDAÇÃO E CINTA)</t>
  </si>
  <si>
    <t>3.1</t>
  </si>
  <si>
    <t>3.2</t>
  </si>
  <si>
    <t>Cinta de amarração de alvenaria, moldada in loco em concreto</t>
  </si>
  <si>
    <t>3.4</t>
  </si>
  <si>
    <t>Armaduras em aço para blocos de fundação</t>
  </si>
  <si>
    <t>3.5</t>
  </si>
  <si>
    <t>Fabricação, montegem e desmontagem de formas (blocos, pilares)</t>
  </si>
  <si>
    <t>SUPERESTRUTURA (VIGAS, PILARES E CINTAS)</t>
  </si>
  <si>
    <t>4.1</t>
  </si>
  <si>
    <t>4.2</t>
  </si>
  <si>
    <t>4.3</t>
  </si>
  <si>
    <t>Fabricação, montagem e desmontagem de formas (cintas)</t>
  </si>
  <si>
    <t>4.4</t>
  </si>
  <si>
    <t>PAREDES DE VEDAÇÃO</t>
  </si>
  <si>
    <t>5.1</t>
  </si>
  <si>
    <t>REVESTIMENTO</t>
  </si>
  <si>
    <t>6.1</t>
  </si>
  <si>
    <t>Chapisco (1:3)</t>
  </si>
  <si>
    <t>6.2</t>
  </si>
  <si>
    <t>Reboco com armassa 1:6 adit. Plat.</t>
  </si>
  <si>
    <t>PORTÃO</t>
  </si>
  <si>
    <t>7.1</t>
  </si>
  <si>
    <t>Portão de duas bandas de metalón galvanizado (entrada e saida)</t>
  </si>
  <si>
    <t>8.</t>
  </si>
  <si>
    <t>PINTURA</t>
  </si>
  <si>
    <t>8.1</t>
  </si>
  <si>
    <t>Pintura com nome da escola, (pintura látex acrilico, a ser definida pela fiscalização)</t>
  </si>
  <si>
    <t>8.2</t>
  </si>
  <si>
    <t>Pintura de portões (pintura em esmalte sintetico sup. De ferro) (interno e externo)</t>
  </si>
  <si>
    <t>TOTAL GERAL:</t>
  </si>
  <si>
    <t>B D I 27,70 %</t>
  </si>
  <si>
    <t xml:space="preserve">TOTAL COM B D I </t>
  </si>
  <si>
    <t>DESCRIÇÃO</t>
  </si>
  <si>
    <t>UNID</t>
  </si>
  <si>
    <t>QUANT</t>
  </si>
  <si>
    <t>PÇ.UNID</t>
  </si>
  <si>
    <t>PÇ.TOTAL</t>
  </si>
  <si>
    <t>CÓDIGOS(SINAPI e SEDOP)</t>
  </si>
  <si>
    <t>ITEM</t>
  </si>
  <si>
    <t>SUB TOTAL</t>
  </si>
  <si>
    <t>(R$)</t>
  </si>
  <si>
    <t>%</t>
  </si>
  <si>
    <t>1. 15 (QUIZENA)</t>
  </si>
  <si>
    <t>2. 15 (QUIZENA)</t>
  </si>
  <si>
    <t>R$</t>
  </si>
  <si>
    <t>SERVIÇOS PRELIMENARES</t>
  </si>
  <si>
    <t>Baldrame em conc.ciclópico c/pedra preta incl.forma</t>
  </si>
  <si>
    <t>CONCRETO FCK = 25MPA, TRAÇO 1:2,3:2,7 (CIMENTO/ AREIA MÉDIA/ SEIXO 1)</t>
  </si>
  <si>
    <t>5.2</t>
  </si>
  <si>
    <t xml:space="preserve">Formas com tabua branca pilares e cinta </t>
  </si>
  <si>
    <t>5.3</t>
  </si>
  <si>
    <t>5.4</t>
  </si>
  <si>
    <t>Armadura em aço para pilares e cinta</t>
  </si>
  <si>
    <t>Alvenaria em tijolos cerâmicos, 6 furos, assent. À cut.</t>
  </si>
  <si>
    <t>6.3</t>
  </si>
  <si>
    <t>6.4</t>
  </si>
  <si>
    <t>PERCENTUAL SIMPLES (%)</t>
  </si>
  <si>
    <t>PERCENTUAL ACUMULADO (%)</t>
  </si>
  <si>
    <t>B D I 27,70%</t>
  </si>
  <si>
    <t>TOTAL GERAL COM B D I</t>
  </si>
  <si>
    <t>%ACUM.</t>
  </si>
  <si>
    <t>%ACUM</t>
  </si>
  <si>
    <t>CONSTRUÇÃO DO CREAS</t>
  </si>
  <si>
    <t>PORTAS E JANELAS</t>
  </si>
  <si>
    <t>COBERTURA E TELHADO</t>
  </si>
  <si>
    <t>FORRO</t>
  </si>
  <si>
    <t>sinap84845</t>
  </si>
  <si>
    <t>SUBTOTAL</t>
  </si>
  <si>
    <t>sinap94445</t>
  </si>
  <si>
    <t>sinap96116</t>
  </si>
  <si>
    <t>M²</t>
  </si>
  <si>
    <t>M</t>
  </si>
  <si>
    <t>M³</t>
  </si>
  <si>
    <t>UND</t>
  </si>
  <si>
    <t>MESOESTRUTURA</t>
  </si>
  <si>
    <t>PISO</t>
  </si>
  <si>
    <t xml:space="preserve">Placa de obra em lona com plotagem de 
gráfica </t>
  </si>
  <si>
    <t>sinap94990</t>
  </si>
  <si>
    <t>ELÉTRICA</t>
  </si>
  <si>
    <t>Cabo de cobre flexivel isolado, 10 mm², anti-chamas, para circuitos, fornecido e instalado</t>
  </si>
  <si>
    <t>Cabo de cobre flexivel isolado, 2.5 mm², anti-chamas, para circuitos, fornecido e instalado</t>
  </si>
  <si>
    <t>Interruptor 1 tecla+tomada 10 A sem fiação</t>
  </si>
  <si>
    <t>Centro de distribuição p/ 10 disjuntores (s/ barramento)</t>
  </si>
  <si>
    <t>Disjuntor 1P - 40 e 50A - PADRÃO DIN</t>
  </si>
  <si>
    <t>Disjuntor 1P - 10 a 30A - PADRÃO DIN</t>
  </si>
  <si>
    <t>Eletroduto PVC de 1/2"</t>
  </si>
  <si>
    <t>Tomada 2P+T 10A (s/fiaçao)</t>
  </si>
  <si>
    <t>Refletor aluminio c/ lâmp mista 250W E-27</t>
  </si>
  <si>
    <t>Lâmpada fluorescente 100W 127V bocal</t>
  </si>
  <si>
    <t>Lâmpada fluorescente 50W 127V bocal</t>
  </si>
  <si>
    <t>INSTALAÇÕES HIDR0SSANITÁRIAS</t>
  </si>
  <si>
    <t>Reservatório em fibra de vidro 500 L</t>
  </si>
  <si>
    <t>Bomba Centrífuga 1/2 CV</t>
  </si>
  <si>
    <t>Tubo em PVC - JS - 25mm (c/ rasgo na alvenaria)-LH</t>
  </si>
  <si>
    <t>Te de redução 90° JS - 25mm x 20mm (LH)</t>
  </si>
  <si>
    <t>Tê em PVC - JS - 25mm-LH</t>
  </si>
  <si>
    <t>Adaptador Soldável longo c/ flanges livres (cx.d'água)</t>
  </si>
  <si>
    <t>Bucha de redução JS - 100mm x 50mm (LH)</t>
  </si>
  <si>
    <t>Bucha de redução JS - 50mm x 25mm (LH)</t>
  </si>
  <si>
    <t>Joelho/Cotovelo 90º PVC - JS - 50mm-LH</t>
  </si>
  <si>
    <t>Registro de gaveta para tubo de 100mm</t>
  </si>
  <si>
    <t>ESGOTO</t>
  </si>
  <si>
    <t>Tubo em PVC - 100mm (LS)</t>
  </si>
  <si>
    <t>Luva simples PVC 100mm - LS</t>
  </si>
  <si>
    <t>Joelho/Cotovelo 90º RC em PVC - JS - 100mm-LS</t>
  </si>
  <si>
    <t>LOUÇAS E METAIS</t>
  </si>
  <si>
    <t>sinap86931</t>
  </si>
  <si>
    <t>Chuveiro em PVC</t>
  </si>
  <si>
    <t>sinap86902</t>
  </si>
  <si>
    <t>sinap95546</t>
  </si>
  <si>
    <t>sinap90822</t>
  </si>
  <si>
    <t>Caixilho em madeira de lei para janela</t>
  </si>
  <si>
    <t>Caixilho em madeira de lei para porta</t>
  </si>
  <si>
    <t>sinap90809</t>
  </si>
  <si>
    <t>150605sedop</t>
  </si>
  <si>
    <t>150192sedop</t>
  </si>
  <si>
    <t>Joelho/Cotovelo 90° PVC JS - 25mm (LH)</t>
  </si>
  <si>
    <t>Caixa em alvenaria de gordura de  40x40x50cm c/ tpo. concreto</t>
  </si>
  <si>
    <t>Interruptor  20 A sem fiação</t>
  </si>
  <si>
    <t>Balancim</t>
  </si>
  <si>
    <t>TELHA</t>
  </si>
  <si>
    <t>Revestimento cêramicos para piso com placas tipo esmaltada extra de dimensões 35x35 com a aplicação</t>
  </si>
  <si>
    <t>Revestimento cêramicos para paredes internas com placas tipo esmaltada extra de dimensões 35x35 com a aplicação</t>
  </si>
  <si>
    <t>sinap87248</t>
  </si>
  <si>
    <t>sinap84512</t>
  </si>
  <si>
    <t>070051sedop</t>
  </si>
  <si>
    <t>Vaso sanitário sifonado com caixa acoplada louça branca, incluso engate flexível em plástico branco, 1/2 x 40cm - fornecimento e instalação</t>
  </si>
  <si>
    <t>Lavatório de louça branca com coluna, incluso torneira inox e engaste flexível de 30 cm, fornecido e instalado</t>
  </si>
  <si>
    <t xml:space="preserve">Tanque 02 cubas de lavar louça c/col. Torneira, sifão e valv.
</t>
  </si>
  <si>
    <t xml:space="preserve">Kit de acessórios para banheiro em metal cromado, 5 peças, incluso fixação
</t>
  </si>
  <si>
    <t>Porta de madeira de lei, (leve ou média), 80x210cm, espessura de 3,5cm, incluso dobradiças fornecimento e instalação</t>
  </si>
  <si>
    <t>Janela de madeira tipo duas bandas. De abrir, incluso dobradiças e ferrolho</t>
  </si>
  <si>
    <t xml:space="preserve">Trama de madeira composta por ripas, caibros e terças para telhados de até 2 águas para telha de encaixe de cerâmica ou de concreto, incluso transporte vertical.
</t>
  </si>
  <si>
    <t>Telhamento com telha cerâmica capa-canal, tipo plan, com até 2 águas, incluso transporte vertical e execução.</t>
  </si>
  <si>
    <t xml:space="preserve">Forros em réguas de pvc, frisado, para ambientes comerciais, inclusive estrutura de fixação
</t>
  </si>
  <si>
    <t xml:space="preserve">Óleo sobre ferro (superf. Aparelhada), grades.
</t>
  </si>
  <si>
    <t>Tinta pva interna pintura e emassamento</t>
  </si>
  <si>
    <t>150178sedop</t>
  </si>
  <si>
    <t>190218sedop</t>
  </si>
  <si>
    <t>190238sedop</t>
  </si>
  <si>
    <t>180460sedop</t>
  </si>
  <si>
    <t>181487sedop</t>
  </si>
  <si>
    <t>180107sedop</t>
  </si>
  <si>
    <t>180225sedop</t>
  </si>
  <si>
    <t>180229sedop</t>
  </si>
  <si>
    <t>180434sedop</t>
  </si>
  <si>
    <t>181518sedop</t>
  </si>
  <si>
    <t>180430sedop</t>
  </si>
  <si>
    <t>180234sedop</t>
  </si>
  <si>
    <t>180231sedop</t>
  </si>
  <si>
    <t>180798sedop</t>
  </si>
  <si>
    <t>180680sedop</t>
  </si>
  <si>
    <t>180102sedop</t>
  </si>
  <si>
    <t>180257sedop</t>
  </si>
  <si>
    <t>180474sedop</t>
  </si>
  <si>
    <t>91933sedop</t>
  </si>
  <si>
    <t>91926sedop</t>
  </si>
  <si>
    <t>170886sedop</t>
  </si>
  <si>
    <t>170330sedop</t>
  </si>
  <si>
    <t>170326sedop</t>
  </si>
  <si>
    <t>170075sedop</t>
  </si>
  <si>
    <t>170339sedop</t>
  </si>
  <si>
    <t>170975sedop</t>
  </si>
  <si>
    <t>170997sedop</t>
  </si>
  <si>
    <t>11340sedop</t>
  </si>
  <si>
    <t>sinap90800</t>
  </si>
  <si>
    <t>1703327sedop</t>
  </si>
  <si>
    <t>1703317sedop</t>
  </si>
  <si>
    <t xml:space="preserve">Tinta pva externa (sobre pintura antiga), cor a ser definida pela assistência social (FACHADA E MURO)
</t>
  </si>
  <si>
    <t xml:space="preserve">Execução de calçadas ou pisos de concreto com concreto moldado in loco, feito em obra, acabamento convencional, não armado, (CAMADA REGULARIZADORA) fck 15 mpa
</t>
  </si>
  <si>
    <t>2.</t>
  </si>
  <si>
    <t>2.1</t>
  </si>
  <si>
    <t>2.2</t>
  </si>
  <si>
    <t>2.3</t>
  </si>
  <si>
    <t>2.4</t>
  </si>
  <si>
    <t>3.3</t>
  </si>
  <si>
    <t>3.6</t>
  </si>
  <si>
    <t>3.7</t>
  </si>
  <si>
    <t>3.8</t>
  </si>
  <si>
    <t>3.9</t>
  </si>
  <si>
    <t>3.10</t>
  </si>
  <si>
    <t>3.11</t>
  </si>
  <si>
    <t>3.12</t>
  </si>
  <si>
    <t>4.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</si>
  <si>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</si>
  <si>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</si>
  <si>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</si>
  <si>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</si>
  <si>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</si>
  <si>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</si>
  <si>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</si>
  <si>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</si>
  <si>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</si>
  <si>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</si>
  <si>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</si>
  <si>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</si>
  <si>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</si>
  <si>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</si>
  <si>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</si>
  <si>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</si>
  <si>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</si>
  <si>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</si>
  <si>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5.</t>
  </si>
  <si>
    <t>5.5</t>
  </si>
  <si>
    <t>6.</t>
  </si>
  <si>
    <t>7.</t>
  </si>
  <si>
    <t>9.</t>
  </si>
  <si>
    <t>9.1</t>
  </si>
  <si>
    <t>9.2</t>
  </si>
  <si>
    <t>9.3</t>
  </si>
  <si>
    <t>AMPLIAR E REFORMA O ANTIGO ESPAÇO DA DELEGACIA PARA FUNCIONAR COMO ESPAÇO PRÓPRIO DO CENTRO DE REFERÊNCIA ESPECIALIZADO DE ASSISTÊNCIA SOCIAL – CREAS.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</si>
</sst>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  <numFmt numFmtId="166" formatCode="_-[$R$-416]* #,##0.00_-;\-[$R$-416]* #,##0.00_-;_-[$R$-416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FF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B2B2B2"/>
      </left>
      <right/>
      <top style="thin">
        <color rgb="FF3F3F3F"/>
      </top>
      <bottom style="thin">
        <color rgb="FFB2B2B2"/>
      </bottom>
      <diagonal/>
    </border>
    <border>
      <left/>
      <right/>
      <top style="thin">
        <color rgb="FF3F3F3F"/>
      </top>
      <bottom style="thin">
        <color rgb="FFB2B2B2"/>
      </bottom>
      <diagonal/>
    </border>
    <border>
      <left/>
      <right style="thin">
        <color rgb="FFB2B2B2"/>
      </right>
      <top style="thin">
        <color rgb="FF3F3F3F"/>
      </top>
      <bottom style="thin">
        <color rgb="FFB2B2B2"/>
      </bottom>
      <diagonal/>
    </border>
    <border>
      <left/>
      <right style="thin">
        <color rgb="FFB2B2B2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4" borderId="0" xfId="0" applyFont="1" applyFill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3" fillId="6" borderId="0" xfId="0" applyFont="1" applyFill="1" applyAlignment="1">
      <alignment horizontal="center"/>
    </xf>
    <xf numFmtId="165" fontId="3" fillId="6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7" borderId="0" xfId="0" applyFill="1"/>
    <xf numFmtId="0" fontId="3" fillId="7" borderId="0" xfId="0" applyFont="1" applyFill="1" applyAlignment="1">
      <alignment horizontal="center"/>
    </xf>
    <xf numFmtId="0" fontId="3" fillId="4" borderId="0" xfId="0" applyFont="1" applyFill="1"/>
    <xf numFmtId="165" fontId="3" fillId="8" borderId="0" xfId="0" applyNumberFormat="1" applyFont="1" applyFill="1" applyAlignment="1">
      <alignment horizontal="center"/>
    </xf>
    <xf numFmtId="43" fontId="3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3" applyFont="1" applyAlignment="1">
      <alignment horizontal="center"/>
    </xf>
    <xf numFmtId="165" fontId="3" fillId="8" borderId="0" xfId="0" applyNumberFormat="1" applyFont="1" applyFill="1"/>
    <xf numFmtId="43" fontId="3" fillId="0" borderId="0" xfId="3" applyFont="1"/>
    <xf numFmtId="4" fontId="3" fillId="0" borderId="0" xfId="0" applyNumberFormat="1" applyFont="1"/>
    <xf numFmtId="165" fontId="3" fillId="10" borderId="0" xfId="0" applyNumberFormat="1" applyFont="1" applyFill="1"/>
    <xf numFmtId="9" fontId="3" fillId="10" borderId="0" xfId="0" applyNumberFormat="1" applyFont="1" applyFill="1" applyAlignment="1">
      <alignment horizontal="center"/>
    </xf>
    <xf numFmtId="165" fontId="3" fillId="10" borderId="0" xfId="0" applyNumberFormat="1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43" fontId="3" fillId="8" borderId="0" xfId="3" applyFont="1" applyFill="1" applyAlignment="1">
      <alignment horizontal="center"/>
    </xf>
    <xf numFmtId="165" fontId="6" fillId="9" borderId="0" xfId="0" applyNumberFormat="1" applyFont="1" applyFill="1"/>
    <xf numFmtId="165" fontId="3" fillId="10" borderId="0" xfId="0" applyNumberFormat="1" applyFont="1" applyFill="1" applyAlignment="1"/>
    <xf numFmtId="165" fontId="3" fillId="0" borderId="0" xfId="0" applyNumberFormat="1" applyFont="1" applyAlignment="1"/>
    <xf numFmtId="0" fontId="3" fillId="11" borderId="0" xfId="0" applyFont="1" applyFill="1" applyAlignment="1">
      <alignment horizontal="center"/>
    </xf>
    <xf numFmtId="43" fontId="3" fillId="0" borderId="0" xfId="0" applyNumberFormat="1" applyFont="1"/>
    <xf numFmtId="43" fontId="6" fillId="9" borderId="0" xfId="0" applyNumberFormat="1" applyFont="1" applyFill="1"/>
    <xf numFmtId="43" fontId="3" fillId="10" borderId="0" xfId="0" applyNumberFormat="1" applyFont="1" applyFill="1" applyAlignment="1"/>
    <xf numFmtId="43" fontId="3" fillId="0" borderId="0" xfId="0" applyNumberFormat="1" applyFont="1" applyAlignment="1"/>
    <xf numFmtId="43" fontId="3" fillId="10" borderId="0" xfId="0" applyNumberFormat="1" applyFont="1" applyFill="1"/>
    <xf numFmtId="0" fontId="0" fillId="0" borderId="0" xfId="0" applyAlignment="1">
      <alignment horizontal="center"/>
    </xf>
    <xf numFmtId="0" fontId="2" fillId="2" borderId="20" xfId="1" applyBorder="1" applyAlignment="1"/>
    <xf numFmtId="164" fontId="3" fillId="8" borderId="0" xfId="3" applyNumberFormat="1" applyFont="1" applyFill="1"/>
    <xf numFmtId="166" fontId="0" fillId="0" borderId="0" xfId="0" applyNumberFormat="1"/>
    <xf numFmtId="0" fontId="0" fillId="12" borderId="0" xfId="0" applyFill="1"/>
    <xf numFmtId="166" fontId="0" fillId="12" borderId="0" xfId="0" applyNumberFormat="1" applyFill="1"/>
    <xf numFmtId="0" fontId="3" fillId="0" borderId="0" xfId="0" applyFont="1" applyAlignment="1">
      <alignment vertical="top" wrapText="1"/>
    </xf>
    <xf numFmtId="0" fontId="4" fillId="4" borderId="0" xfId="0" applyFont="1" applyFill="1" applyAlignment="1">
      <alignment horizontal="left"/>
    </xf>
    <xf numFmtId="0" fontId="3" fillId="10" borderId="0" xfId="0" applyFont="1" applyFill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65" fontId="3" fillId="1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0" xfId="0" applyFont="1" applyFill="1"/>
    <xf numFmtId="2" fontId="3" fillId="0" borderId="0" xfId="0" applyNumberFormat="1" applyFont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12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3" fillId="10" borderId="0" xfId="0" applyFont="1" applyFill="1" applyAlignment="1">
      <alignment horizontal="center" vertical="center"/>
    </xf>
    <xf numFmtId="165" fontId="3" fillId="7" borderId="0" xfId="0" applyNumberFormat="1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0" xfId="4" applyFont="1" applyAlignment="1">
      <alignment horizontal="center" vertical="center"/>
    </xf>
    <xf numFmtId="0" fontId="3" fillId="0" borderId="0" xfId="0" applyFont="1" applyAlignment="1"/>
    <xf numFmtId="0" fontId="8" fillId="0" borderId="0" xfId="0" applyFont="1" applyAlignment="1">
      <alignment vertical="top" wrapText="1"/>
    </xf>
    <xf numFmtId="44" fontId="0" fillId="10" borderId="0" xfId="4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10" borderId="0" xfId="0" applyFont="1" applyFill="1" applyAlignment="1">
      <alignment horizontal="center"/>
    </xf>
    <xf numFmtId="0" fontId="4" fillId="7" borderId="0" xfId="0" applyFont="1" applyFill="1" applyAlignment="1">
      <alignment horizontal="center" wrapText="1"/>
    </xf>
    <xf numFmtId="0" fontId="9" fillId="7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165" fontId="3" fillId="4" borderId="0" xfId="0" applyNumberFormat="1" applyFont="1" applyFill="1" applyAlignment="1">
      <alignment horizontal="left" indent="32"/>
    </xf>
    <xf numFmtId="0" fontId="2" fillId="2" borderId="12" xfId="1" applyBorder="1" applyAlignment="1">
      <alignment horizontal="center" vertical="center"/>
    </xf>
    <xf numFmtId="0" fontId="2" fillId="2" borderId="19" xfId="1" applyBorder="1" applyAlignment="1">
      <alignment horizontal="center" vertical="center"/>
    </xf>
    <xf numFmtId="0" fontId="2" fillId="2" borderId="13" xfId="1" applyBorder="1" applyAlignment="1">
      <alignment horizontal="center" vertical="center"/>
    </xf>
    <xf numFmtId="0" fontId="2" fillId="2" borderId="16" xfId="1" applyBorder="1" applyAlignment="1">
      <alignment horizontal="center" vertical="center"/>
    </xf>
    <xf numFmtId="0" fontId="2" fillId="2" borderId="20" xfId="1" applyBorder="1" applyAlignment="1">
      <alignment horizontal="center" vertical="center"/>
    </xf>
    <xf numFmtId="0" fontId="2" fillId="2" borderId="17" xfId="1" applyBorder="1" applyAlignment="1">
      <alignment horizontal="center" vertical="center"/>
    </xf>
    <xf numFmtId="0" fontId="2" fillId="2" borderId="3" xfId="1" applyBorder="1" applyAlignment="1">
      <alignment horizontal="center" vertical="center" wrapText="1"/>
    </xf>
    <xf numFmtId="0" fontId="2" fillId="2" borderId="4" xfId="1" applyBorder="1" applyAlignment="1">
      <alignment horizontal="center" vertical="center" wrapText="1"/>
    </xf>
    <xf numFmtId="0" fontId="2" fillId="2" borderId="8" xfId="1" applyBorder="1" applyAlignment="1">
      <alignment horizontal="center" vertical="center" wrapText="1"/>
    </xf>
    <xf numFmtId="0" fontId="2" fillId="5" borderId="9" xfId="1" applyFill="1" applyBorder="1" applyAlignment="1">
      <alignment horizontal="center"/>
    </xf>
    <xf numFmtId="0" fontId="2" fillId="5" borderId="10" xfId="1" applyFill="1" applyBorder="1" applyAlignment="1">
      <alignment horizontal="center"/>
    </xf>
    <xf numFmtId="0" fontId="2" fillId="5" borderId="11" xfId="1" applyFill="1" applyBorder="1" applyAlignment="1">
      <alignment horizontal="center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18" xfId="1" applyBorder="1" applyAlignment="1">
      <alignment horizontal="center"/>
    </xf>
    <xf numFmtId="0" fontId="2" fillId="2" borderId="12" xfId="1" applyBorder="1" applyAlignment="1">
      <alignment horizontal="center" vertical="center" wrapText="1"/>
    </xf>
    <xf numFmtId="0" fontId="2" fillId="2" borderId="13" xfId="1" applyBorder="1" applyAlignment="1">
      <alignment horizontal="center" vertical="center" wrapText="1"/>
    </xf>
    <xf numFmtId="0" fontId="2" fillId="2" borderId="14" xfId="1" applyBorder="1" applyAlignment="1">
      <alignment horizontal="center" vertical="center" wrapText="1"/>
    </xf>
    <xf numFmtId="0" fontId="2" fillId="2" borderId="15" xfId="1" applyBorder="1" applyAlignment="1">
      <alignment horizontal="center" vertical="center" wrapText="1"/>
    </xf>
    <xf numFmtId="0" fontId="2" fillId="2" borderId="16" xfId="1" applyBorder="1" applyAlignment="1">
      <alignment horizontal="center" vertical="center" wrapText="1"/>
    </xf>
    <xf numFmtId="0" fontId="2" fillId="2" borderId="17" xfId="1" applyBorder="1" applyAlignment="1">
      <alignment horizontal="center" vertical="center" wrapText="1"/>
    </xf>
    <xf numFmtId="0" fontId="2" fillId="3" borderId="5" xfId="2" applyFont="1" applyBorder="1" applyAlignment="1">
      <alignment horizontal="center" vertical="center"/>
    </xf>
    <xf numFmtId="0" fontId="2" fillId="3" borderId="6" xfId="2" applyFont="1" applyBorder="1" applyAlignment="1">
      <alignment horizontal="center" vertical="center"/>
    </xf>
    <xf numFmtId="10" fontId="2" fillId="3" borderId="6" xfId="2" applyNumberFormat="1" applyFont="1" applyBorder="1" applyAlignment="1">
      <alignment horizontal="center" vertical="center"/>
    </xf>
    <xf numFmtId="10" fontId="2" fillId="3" borderId="7" xfId="2" applyNumberFormat="1" applyFont="1" applyBorder="1" applyAlignment="1">
      <alignment horizontal="center" vertical="center"/>
    </xf>
    <xf numFmtId="44" fontId="3" fillId="7" borderId="0" xfId="4" applyFont="1" applyFill="1" applyAlignment="1">
      <alignment horizontal="center" vertical="center"/>
    </xf>
    <xf numFmtId="166" fontId="3" fillId="7" borderId="0" xfId="0" applyNumberFormat="1" applyFont="1" applyFill="1" applyAlignment="1">
      <alignment horizontal="center" vertical="center"/>
    </xf>
    <xf numFmtId="166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65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2" borderId="18" xfId="1" applyBorder="1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/>
    </xf>
    <xf numFmtId="0" fontId="2" fillId="2" borderId="11" xfId="1" applyBorder="1" applyAlignment="1">
      <alignment horizontal="center" vertical="center" wrapText="1"/>
    </xf>
    <xf numFmtId="0" fontId="2" fillId="3" borderId="7" xfId="2" applyFont="1" applyBorder="1" applyAlignment="1">
      <alignment horizontal="center" vertical="center"/>
    </xf>
    <xf numFmtId="0" fontId="2" fillId="2" borderId="24" xfId="1" applyBorder="1" applyAlignment="1">
      <alignment horizontal="left" vertical="center" wrapText="1" indent="20"/>
    </xf>
    <xf numFmtId="0" fontId="2" fillId="2" borderId="22" xfId="1" applyBorder="1" applyAlignment="1">
      <alignment horizontal="left" vertical="center" wrapText="1" indent="20"/>
    </xf>
    <xf numFmtId="0" fontId="2" fillId="2" borderId="25" xfId="1" applyBorder="1" applyAlignment="1">
      <alignment horizontal="left" vertical="center" wrapText="1" indent="20"/>
    </xf>
    <xf numFmtId="0" fontId="2" fillId="2" borderId="21" xfId="1" applyBorder="1" applyAlignment="1">
      <alignment horizontal="left" vertical="center" wrapText="1" indent="20"/>
    </xf>
    <xf numFmtId="0" fontId="2" fillId="2" borderId="0" xfId="1" applyBorder="1" applyAlignment="1">
      <alignment horizontal="left" vertical="center" wrapText="1" indent="20"/>
    </xf>
    <xf numFmtId="0" fontId="2" fillId="2" borderId="26" xfId="1" applyBorder="1" applyAlignment="1">
      <alignment horizontal="left" vertical="center" wrapText="1" indent="20"/>
    </xf>
    <xf numFmtId="0" fontId="2" fillId="2" borderId="27" xfId="1" applyBorder="1" applyAlignment="1">
      <alignment horizontal="left" vertical="center" wrapText="1" indent="20"/>
    </xf>
    <xf numFmtId="0" fontId="2" fillId="2" borderId="23" xfId="1" applyBorder="1" applyAlignment="1">
      <alignment horizontal="left" vertical="center" wrapText="1" indent="20"/>
    </xf>
    <xf numFmtId="0" fontId="2" fillId="2" borderId="28" xfId="1" applyBorder="1" applyAlignment="1">
      <alignment horizontal="left" vertical="center" wrapText="1" indent="2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9" borderId="0" xfId="0" applyNumberFormat="1" applyFont="1" applyFill="1" applyAlignment="1">
      <alignment horizontal="center" vertical="center"/>
    </xf>
    <xf numFmtId="9" fontId="3" fillId="9" borderId="0" xfId="0" applyNumberFormat="1" applyFont="1" applyFill="1" applyAlignment="1">
      <alignment horizontal="center" vertical="center"/>
    </xf>
    <xf numFmtId="165" fontId="3" fillId="10" borderId="0" xfId="0" applyNumberFormat="1" applyFont="1" applyFill="1" applyAlignment="1">
      <alignment horizontal="center" vertical="center"/>
    </xf>
    <xf numFmtId="9" fontId="3" fillId="10" borderId="0" xfId="0" applyNumberFormat="1" applyFont="1" applyFill="1" applyAlignment="1">
      <alignment horizontal="center" vertical="center"/>
    </xf>
    <xf numFmtId="165" fontId="0" fillId="0" borderId="0" xfId="0" applyNumberFormat="1"/>
  </cellXfs>
  <cellStyles count="5">
    <cellStyle name="Moeda" xfId="4" builtinId="4"/>
    <cellStyle name="Normal" xfId="0" builtinId="0"/>
    <cellStyle name="Nota" xfId="2" builtinId="10"/>
    <cellStyle name="Saída" xfId="1" builtinId="21"/>
    <cellStyle name="Vírgula" xfId="3" builtinId="3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361949</xdr:colOff>
      <xdr:row>5</xdr:row>
      <xdr:rowOff>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0" y="9525"/>
          <a:ext cx="1076324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38100</xdr:rowOff>
    </xdr:from>
    <xdr:to>
      <xdr:col>1</xdr:col>
      <xdr:colOff>1667733</xdr:colOff>
      <xdr:row>4</xdr:row>
      <xdr:rowOff>152400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8100"/>
          <a:ext cx="1629633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tabSelected="1" topLeftCell="A64" zoomScale="110" zoomScaleNormal="110" workbookViewId="0">
      <selection activeCell="C70" sqref="C70"/>
    </sheetView>
  </sheetViews>
  <sheetFormatPr defaultRowHeight="15" x14ac:dyDescent="0.25"/>
  <cols>
    <col min="1" max="1" width="10.7109375" style="1" customWidth="1"/>
    <col min="2" max="2" width="60.42578125" style="1" customWidth="1"/>
    <col min="3" max="3" width="19" style="1" customWidth="1"/>
    <col min="4" max="4" width="8.140625" style="1" customWidth="1"/>
    <col min="5" max="5" width="7.7109375" style="1" customWidth="1"/>
    <col min="6" max="6" width="12" style="1" bestFit="1" customWidth="1"/>
    <col min="7" max="7" width="14.28515625" style="1" customWidth="1"/>
    <col min="8" max="8" width="13.28515625" bestFit="1" customWidth="1"/>
  </cols>
  <sheetData>
    <row r="1" spans="1:8" ht="15" customHeight="1" x14ac:dyDescent="0.25">
      <c r="A1" s="87"/>
      <c r="B1" s="93" t="s">
        <v>0</v>
      </c>
      <c r="C1" s="94"/>
      <c r="D1" s="78" t="s">
        <v>1</v>
      </c>
      <c r="E1" s="79"/>
      <c r="F1" s="79"/>
      <c r="G1" s="80"/>
    </row>
    <row r="2" spans="1:8" x14ac:dyDescent="0.25">
      <c r="A2" s="88"/>
      <c r="B2" s="95"/>
      <c r="C2" s="96"/>
      <c r="D2" s="81"/>
      <c r="E2" s="82"/>
      <c r="F2" s="82"/>
      <c r="G2" s="83"/>
    </row>
    <row r="3" spans="1:8" x14ac:dyDescent="0.25">
      <c r="A3" s="88"/>
      <c r="B3" s="95"/>
      <c r="C3" s="96"/>
      <c r="D3" s="78" t="s">
        <v>2</v>
      </c>
      <c r="E3" s="79"/>
      <c r="F3" s="79"/>
      <c r="G3" s="80"/>
    </row>
    <row r="4" spans="1:8" x14ac:dyDescent="0.25">
      <c r="A4" s="88"/>
      <c r="B4" s="95"/>
      <c r="C4" s="96"/>
      <c r="D4" s="81"/>
      <c r="E4" s="82"/>
      <c r="F4" s="82"/>
      <c r="G4" s="83"/>
    </row>
    <row r="5" spans="1:8" x14ac:dyDescent="0.25">
      <c r="A5" s="89"/>
      <c r="B5" s="97"/>
      <c r="C5" s="98"/>
      <c r="D5" s="90" t="s">
        <v>3</v>
      </c>
      <c r="E5" s="91"/>
      <c r="F5" s="91"/>
      <c r="G5" s="92"/>
    </row>
    <row r="6" spans="1:8" ht="31.5" customHeight="1" x14ac:dyDescent="0.25">
      <c r="A6" s="84" t="s">
        <v>226</v>
      </c>
      <c r="B6" s="85"/>
      <c r="C6" s="86"/>
      <c r="D6" s="99" t="s">
        <v>4</v>
      </c>
      <c r="E6" s="100"/>
      <c r="F6" s="101">
        <v>0.27700000000000002</v>
      </c>
      <c r="G6" s="102"/>
    </row>
    <row r="7" spans="1:8" ht="30" customHeight="1" x14ac:dyDescent="0.25">
      <c r="A7" s="11" t="s">
        <v>54</v>
      </c>
      <c r="B7" s="6" t="s">
        <v>48</v>
      </c>
      <c r="C7" s="9" t="s">
        <v>53</v>
      </c>
      <c r="D7" s="6" t="s">
        <v>49</v>
      </c>
      <c r="E7" s="6" t="s">
        <v>50</v>
      </c>
      <c r="F7" s="6" t="s">
        <v>51</v>
      </c>
      <c r="G7" s="10" t="s">
        <v>52</v>
      </c>
    </row>
    <row r="8" spans="1:8" x14ac:dyDescent="0.25">
      <c r="A8" s="3" t="s">
        <v>5</v>
      </c>
      <c r="B8" s="4" t="s">
        <v>6</v>
      </c>
    </row>
    <row r="9" spans="1:8" s="1" customFormat="1" x14ac:dyDescent="0.25">
      <c r="A9" s="50" t="s">
        <v>7</v>
      </c>
      <c r="B9" s="68" t="s">
        <v>92</v>
      </c>
      <c r="C9" s="3" t="s">
        <v>180</v>
      </c>
      <c r="D9" s="37" t="s">
        <v>86</v>
      </c>
      <c r="E9" s="50">
        <v>4</v>
      </c>
      <c r="F9" s="50">
        <v>155.69</v>
      </c>
      <c r="G9" s="66">
        <f>F9*E9</f>
        <v>622.76</v>
      </c>
    </row>
    <row r="10" spans="1:8" x14ac:dyDescent="0.25">
      <c r="A10" s="3"/>
      <c r="B10" s="63" t="s">
        <v>55</v>
      </c>
      <c r="C10" s="13"/>
      <c r="D10" s="13"/>
      <c r="E10" s="59"/>
      <c r="F10" s="62"/>
      <c r="G10" s="61">
        <f>G9</f>
        <v>622.76</v>
      </c>
      <c r="H10" s="131"/>
    </row>
    <row r="11" spans="1:8" x14ac:dyDescent="0.25">
      <c r="A11" s="3" t="s">
        <v>186</v>
      </c>
      <c r="B11" s="4" t="s">
        <v>90</v>
      </c>
      <c r="D11" s="58"/>
      <c r="E11" s="58"/>
      <c r="F11" s="50"/>
      <c r="G11" s="50"/>
    </row>
    <row r="12" spans="1:8" ht="39.75" customHeight="1" x14ac:dyDescent="0.25">
      <c r="A12" s="76" t="s">
        <v>187</v>
      </c>
      <c r="B12" s="43" t="s">
        <v>185</v>
      </c>
      <c r="C12" s="52" t="s">
        <v>93</v>
      </c>
      <c r="D12" s="52" t="s">
        <v>88</v>
      </c>
      <c r="E12" s="50">
        <v>1</v>
      </c>
      <c r="F12" s="52">
        <v>330</v>
      </c>
      <c r="G12" s="46">
        <f>F12*E12</f>
        <v>330</v>
      </c>
    </row>
    <row r="13" spans="1:8" s="1" customFormat="1" x14ac:dyDescent="0.25">
      <c r="A13" s="3" t="s">
        <v>188</v>
      </c>
      <c r="B13" s="15" t="s">
        <v>91</v>
      </c>
      <c r="C13" s="3"/>
      <c r="D13" s="52"/>
      <c r="E13" s="52"/>
      <c r="F13" s="52"/>
      <c r="G13" s="46"/>
    </row>
    <row r="14" spans="1:8" ht="26.25" x14ac:dyDescent="0.25">
      <c r="A14" s="76" t="s">
        <v>189</v>
      </c>
      <c r="B14" s="5" t="s">
        <v>137</v>
      </c>
      <c r="C14" s="71" t="s">
        <v>139</v>
      </c>
      <c r="D14" s="52" t="s">
        <v>86</v>
      </c>
      <c r="E14" s="52">
        <v>90</v>
      </c>
      <c r="F14" s="52">
        <v>31.2</v>
      </c>
      <c r="G14" s="46">
        <f t="shared" ref="G14:G15" si="0">F14*E14</f>
        <v>2808</v>
      </c>
    </row>
    <row r="15" spans="1:8" ht="26.25" x14ac:dyDescent="0.25">
      <c r="A15" s="76" t="s">
        <v>190</v>
      </c>
      <c r="B15" s="5" t="s">
        <v>138</v>
      </c>
      <c r="C15" s="71" t="s">
        <v>139</v>
      </c>
      <c r="D15" s="52" t="s">
        <v>86</v>
      </c>
      <c r="E15" s="52">
        <v>20</v>
      </c>
      <c r="F15" s="52">
        <v>32.03</v>
      </c>
      <c r="G15" s="46">
        <f t="shared" si="0"/>
        <v>640.6</v>
      </c>
    </row>
    <row r="16" spans="1:8" s="1" customFormat="1" x14ac:dyDescent="0.25">
      <c r="A16" s="3"/>
      <c r="B16" s="64" t="s">
        <v>55</v>
      </c>
      <c r="C16" s="14"/>
      <c r="D16" s="65"/>
      <c r="E16" s="65"/>
      <c r="F16" s="104">
        <f>G12+G14+G15</f>
        <v>3778.6</v>
      </c>
      <c r="G16" s="104"/>
    </row>
    <row r="17" spans="1:7" x14ac:dyDescent="0.25">
      <c r="A17" s="3" t="s">
        <v>14</v>
      </c>
      <c r="B17" s="44" t="s">
        <v>94</v>
      </c>
      <c r="C17" s="3"/>
      <c r="D17" s="52"/>
      <c r="E17" s="52"/>
      <c r="F17" s="52"/>
      <c r="G17" s="46"/>
    </row>
    <row r="18" spans="1:7" s="1" customFormat="1" x14ac:dyDescent="0.25">
      <c r="A18" s="3" t="s">
        <v>16</v>
      </c>
      <c r="B18" s="49" t="s">
        <v>97</v>
      </c>
      <c r="C18" s="52" t="s">
        <v>182</v>
      </c>
      <c r="D18" s="52" t="s">
        <v>89</v>
      </c>
      <c r="E18" s="52">
        <v>9</v>
      </c>
      <c r="F18" s="52">
        <v>14.55</v>
      </c>
      <c r="G18" s="46">
        <f t="shared" ref="G18:G29" si="1">F18*E18</f>
        <v>130.95000000000002</v>
      </c>
    </row>
    <row r="19" spans="1:7" s="1" customFormat="1" x14ac:dyDescent="0.25">
      <c r="A19" s="3" t="s">
        <v>17</v>
      </c>
      <c r="B19" s="49" t="s">
        <v>134</v>
      </c>
      <c r="C19" s="52" t="s">
        <v>183</v>
      </c>
      <c r="D19" s="52" t="s">
        <v>89</v>
      </c>
      <c r="E19" s="52">
        <v>2</v>
      </c>
      <c r="F19" s="52">
        <v>14.84</v>
      </c>
      <c r="G19" s="46">
        <f t="shared" si="1"/>
        <v>29.68</v>
      </c>
    </row>
    <row r="20" spans="1:7" s="1" customFormat="1" ht="30" x14ac:dyDescent="0.25">
      <c r="A20" s="71" t="s">
        <v>191</v>
      </c>
      <c r="B20" s="48" t="s">
        <v>95</v>
      </c>
      <c r="C20" s="71" t="s">
        <v>171</v>
      </c>
      <c r="D20" s="52" t="s">
        <v>87</v>
      </c>
      <c r="E20" s="52">
        <v>40</v>
      </c>
      <c r="F20" s="52">
        <v>5.56</v>
      </c>
      <c r="G20" s="46">
        <f t="shared" si="1"/>
        <v>222.39999999999998</v>
      </c>
    </row>
    <row r="21" spans="1:7" s="1" customFormat="1" ht="30" x14ac:dyDescent="0.25">
      <c r="A21" s="71" t="s">
        <v>19</v>
      </c>
      <c r="B21" s="48" t="s">
        <v>96</v>
      </c>
      <c r="C21" s="71" t="s">
        <v>172</v>
      </c>
      <c r="D21" s="52" t="s">
        <v>87</v>
      </c>
      <c r="E21" s="52">
        <v>100</v>
      </c>
      <c r="F21" s="52">
        <v>2.2200000000000002</v>
      </c>
      <c r="G21" s="46">
        <f t="shared" si="1"/>
        <v>222.00000000000003</v>
      </c>
    </row>
    <row r="22" spans="1:7" s="1" customFormat="1" x14ac:dyDescent="0.25">
      <c r="A22" s="3" t="s">
        <v>21</v>
      </c>
      <c r="B22" s="1" t="s">
        <v>98</v>
      </c>
      <c r="C22" s="3" t="s">
        <v>173</v>
      </c>
      <c r="D22" s="52" t="s">
        <v>89</v>
      </c>
      <c r="E22" s="52">
        <v>1</v>
      </c>
      <c r="F22" s="52">
        <v>101.61</v>
      </c>
      <c r="G22" s="46">
        <f t="shared" si="1"/>
        <v>101.61</v>
      </c>
    </row>
    <row r="23" spans="1:7" s="1" customFormat="1" x14ac:dyDescent="0.25">
      <c r="A23" s="3" t="s">
        <v>192</v>
      </c>
      <c r="B23" s="1" t="s">
        <v>99</v>
      </c>
      <c r="C23" s="3" t="s">
        <v>174</v>
      </c>
      <c r="D23" s="52" t="s">
        <v>89</v>
      </c>
      <c r="E23" s="52">
        <v>1</v>
      </c>
      <c r="F23" s="52">
        <v>16.91</v>
      </c>
      <c r="G23" s="46">
        <f t="shared" si="1"/>
        <v>16.91</v>
      </c>
    </row>
    <row r="24" spans="1:7" s="1" customFormat="1" x14ac:dyDescent="0.25">
      <c r="A24" s="3" t="s">
        <v>193</v>
      </c>
      <c r="B24" s="1" t="s">
        <v>100</v>
      </c>
      <c r="C24" s="3" t="s">
        <v>175</v>
      </c>
      <c r="D24" s="52" t="s">
        <v>89</v>
      </c>
      <c r="E24" s="52">
        <v>2</v>
      </c>
      <c r="F24" s="52">
        <v>14.64</v>
      </c>
      <c r="G24" s="46">
        <f t="shared" si="1"/>
        <v>29.28</v>
      </c>
    </row>
    <row r="25" spans="1:7" s="1" customFormat="1" x14ac:dyDescent="0.25">
      <c r="A25" s="3" t="s">
        <v>194</v>
      </c>
      <c r="B25" s="1" t="s">
        <v>101</v>
      </c>
      <c r="C25" s="3" t="s">
        <v>176</v>
      </c>
      <c r="D25" s="52" t="s">
        <v>89</v>
      </c>
      <c r="E25" s="52">
        <v>85</v>
      </c>
      <c r="F25" s="52">
        <v>2.8</v>
      </c>
      <c r="G25" s="46">
        <f t="shared" si="1"/>
        <v>237.99999999999997</v>
      </c>
    </row>
    <row r="26" spans="1:7" s="1" customFormat="1" x14ac:dyDescent="0.25">
      <c r="A26" s="3" t="s">
        <v>195</v>
      </c>
      <c r="B26" s="1" t="s">
        <v>102</v>
      </c>
      <c r="C26" s="3" t="s">
        <v>177</v>
      </c>
      <c r="D26" s="52" t="s">
        <v>89</v>
      </c>
      <c r="E26" s="52">
        <v>10</v>
      </c>
      <c r="F26" s="52">
        <v>14.66</v>
      </c>
      <c r="G26" s="46">
        <f t="shared" si="1"/>
        <v>146.6</v>
      </c>
    </row>
    <row r="27" spans="1:7" s="1" customFormat="1" x14ac:dyDescent="0.25">
      <c r="A27" s="3" t="s">
        <v>196</v>
      </c>
      <c r="B27" s="1" t="s">
        <v>103</v>
      </c>
      <c r="C27" s="3" t="s">
        <v>178</v>
      </c>
      <c r="D27" s="52" t="s">
        <v>89</v>
      </c>
      <c r="E27" s="52">
        <v>1</v>
      </c>
      <c r="F27" s="52">
        <v>89.31</v>
      </c>
      <c r="G27" s="46">
        <f t="shared" si="1"/>
        <v>89.31</v>
      </c>
    </row>
    <row r="28" spans="1:7" s="1" customFormat="1" x14ac:dyDescent="0.25">
      <c r="A28" s="3" t="s">
        <v>197</v>
      </c>
      <c r="B28" s="1" t="s">
        <v>104</v>
      </c>
      <c r="C28" s="3" t="s">
        <v>179</v>
      </c>
      <c r="D28" s="52" t="s">
        <v>89</v>
      </c>
      <c r="E28" s="52">
        <v>6</v>
      </c>
      <c r="F28" s="52">
        <v>16.28</v>
      </c>
      <c r="G28" s="46">
        <f t="shared" si="1"/>
        <v>97.68</v>
      </c>
    </row>
    <row r="29" spans="1:7" s="1" customFormat="1" x14ac:dyDescent="0.25">
      <c r="A29" s="3" t="s">
        <v>198</v>
      </c>
      <c r="B29" s="1" t="s">
        <v>105</v>
      </c>
      <c r="C29" s="3" t="s">
        <v>179</v>
      </c>
      <c r="D29" s="52" t="s">
        <v>89</v>
      </c>
      <c r="E29" s="52">
        <v>6</v>
      </c>
      <c r="F29" s="52">
        <v>16.28</v>
      </c>
      <c r="G29" s="46">
        <f t="shared" si="1"/>
        <v>97.68</v>
      </c>
    </row>
    <row r="30" spans="1:7" s="1" customFormat="1" x14ac:dyDescent="0.25">
      <c r="A30" s="3"/>
      <c r="B30" s="63" t="s">
        <v>55</v>
      </c>
      <c r="C30" s="14"/>
      <c r="D30" s="65"/>
      <c r="E30" s="65"/>
      <c r="F30" s="103">
        <f>G18+G19+G20+G21+G22+G23+G24+G25+G26+G27+G28+G29</f>
        <v>1422.1</v>
      </c>
      <c r="G30" s="103"/>
    </row>
    <row r="31" spans="1:7" s="1" customFormat="1" x14ac:dyDescent="0.25">
      <c r="A31" s="3" t="s">
        <v>199</v>
      </c>
      <c r="B31" s="53" t="s">
        <v>106</v>
      </c>
      <c r="C31" s="3"/>
      <c r="D31" s="52"/>
      <c r="E31" s="52"/>
      <c r="F31" s="52"/>
      <c r="G31" s="46"/>
    </row>
    <row r="32" spans="1:7" s="1" customFormat="1" x14ac:dyDescent="0.25">
      <c r="A32" s="3" t="s">
        <v>24</v>
      </c>
      <c r="B32" s="1" t="s">
        <v>107</v>
      </c>
      <c r="C32" s="3" t="s">
        <v>156</v>
      </c>
      <c r="D32" s="52" t="s">
        <v>89</v>
      </c>
      <c r="E32" s="50">
        <v>1</v>
      </c>
      <c r="F32" s="50">
        <v>608.17999999999995</v>
      </c>
      <c r="G32" s="67">
        <f>F32*E32</f>
        <v>608.17999999999995</v>
      </c>
    </row>
    <row r="33" spans="1:8" x14ac:dyDescent="0.25">
      <c r="A33" s="3" t="s">
        <v>25</v>
      </c>
      <c r="B33" s="1" t="s">
        <v>108</v>
      </c>
      <c r="C33" s="3" t="s">
        <v>157</v>
      </c>
      <c r="D33" s="52" t="s">
        <v>89</v>
      </c>
      <c r="E33" s="50">
        <v>1</v>
      </c>
      <c r="F33" s="50">
        <v>730.48</v>
      </c>
      <c r="G33" s="67">
        <f t="shared" ref="G33:G53" si="2">F33*E33</f>
        <v>730.48</v>
      </c>
      <c r="H33" s="1"/>
    </row>
    <row r="34" spans="1:8" x14ac:dyDescent="0.25">
      <c r="A34" s="3" t="s">
        <v>26</v>
      </c>
      <c r="B34" s="1" t="s">
        <v>109</v>
      </c>
      <c r="C34" s="3" t="s">
        <v>158</v>
      </c>
      <c r="D34" s="52" t="s">
        <v>89</v>
      </c>
      <c r="E34" s="50">
        <v>5</v>
      </c>
      <c r="F34" s="50">
        <v>16.2</v>
      </c>
      <c r="G34" s="67">
        <f t="shared" si="2"/>
        <v>81</v>
      </c>
      <c r="H34" s="1"/>
    </row>
    <row r="35" spans="1:8" s="1" customFormat="1" x14ac:dyDescent="0.25">
      <c r="A35" s="3" t="s">
        <v>28</v>
      </c>
      <c r="B35" s="1" t="s">
        <v>132</v>
      </c>
      <c r="C35" s="3" t="s">
        <v>159</v>
      </c>
      <c r="D35" s="52" t="s">
        <v>89</v>
      </c>
      <c r="E35" s="50">
        <v>5</v>
      </c>
      <c r="F35" s="50">
        <v>6.52</v>
      </c>
      <c r="G35" s="67">
        <f>F35*E35</f>
        <v>32.599999999999994</v>
      </c>
    </row>
    <row r="36" spans="1:8" s="1" customFormat="1" x14ac:dyDescent="0.25">
      <c r="A36" s="3" t="s">
        <v>200</v>
      </c>
      <c r="B36" s="1" t="s">
        <v>110</v>
      </c>
      <c r="C36" s="3" t="s">
        <v>160</v>
      </c>
      <c r="D36" s="52" t="s">
        <v>89</v>
      </c>
      <c r="E36" s="50">
        <v>5</v>
      </c>
      <c r="F36" s="50">
        <v>8.16</v>
      </c>
      <c r="G36" s="67">
        <f t="shared" si="2"/>
        <v>40.799999999999997</v>
      </c>
    </row>
    <row r="37" spans="1:8" s="1" customFormat="1" x14ac:dyDescent="0.25">
      <c r="A37" s="3" t="s">
        <v>201</v>
      </c>
      <c r="B37" s="2" t="s">
        <v>111</v>
      </c>
      <c r="C37" s="3" t="s">
        <v>161</v>
      </c>
      <c r="D37" s="52" t="s">
        <v>89</v>
      </c>
      <c r="E37" s="52">
        <v>5</v>
      </c>
      <c r="F37" s="52">
        <v>6.21</v>
      </c>
      <c r="G37" s="67">
        <f t="shared" si="2"/>
        <v>31.05</v>
      </c>
    </row>
    <row r="38" spans="1:8" s="1" customFormat="1" x14ac:dyDescent="0.25">
      <c r="A38" s="3" t="s">
        <v>202</v>
      </c>
      <c r="B38" s="2" t="s">
        <v>112</v>
      </c>
      <c r="C38" s="3" t="s">
        <v>162</v>
      </c>
      <c r="D38" s="52" t="s">
        <v>89</v>
      </c>
      <c r="E38" s="52">
        <v>1</v>
      </c>
      <c r="F38" s="52">
        <v>22.4</v>
      </c>
      <c r="G38" s="67">
        <f t="shared" si="2"/>
        <v>22.4</v>
      </c>
    </row>
    <row r="39" spans="1:8" s="1" customFormat="1" x14ac:dyDescent="0.25">
      <c r="A39" s="3" t="s">
        <v>203</v>
      </c>
      <c r="B39" s="2" t="s">
        <v>115</v>
      </c>
      <c r="C39" s="3" t="s">
        <v>163</v>
      </c>
      <c r="D39" s="52" t="s">
        <v>89</v>
      </c>
      <c r="E39" s="52">
        <v>3</v>
      </c>
      <c r="F39" s="52">
        <v>13.5</v>
      </c>
      <c r="G39" s="67">
        <f t="shared" si="2"/>
        <v>40.5</v>
      </c>
    </row>
    <row r="40" spans="1:8" s="1" customFormat="1" x14ac:dyDescent="0.25">
      <c r="A40" s="3" t="s">
        <v>204</v>
      </c>
      <c r="B40" s="2" t="s">
        <v>113</v>
      </c>
      <c r="C40" s="3" t="s">
        <v>164</v>
      </c>
      <c r="D40" s="52" t="s">
        <v>89</v>
      </c>
      <c r="E40" s="52">
        <v>1</v>
      </c>
      <c r="F40" s="52">
        <v>17.420000000000002</v>
      </c>
      <c r="G40" s="67">
        <f t="shared" si="2"/>
        <v>17.420000000000002</v>
      </c>
    </row>
    <row r="41" spans="1:8" s="1" customFormat="1" x14ac:dyDescent="0.25">
      <c r="A41" s="3" t="s">
        <v>205</v>
      </c>
      <c r="B41" s="2" t="s">
        <v>114</v>
      </c>
      <c r="C41" s="3" t="s">
        <v>165</v>
      </c>
      <c r="D41" s="52" t="s">
        <v>89</v>
      </c>
      <c r="E41" s="52">
        <v>1</v>
      </c>
      <c r="F41" s="52">
        <v>6.07</v>
      </c>
      <c r="G41" s="67">
        <f t="shared" si="2"/>
        <v>6.07</v>
      </c>
    </row>
    <row r="42" spans="1:8" s="1" customFormat="1" x14ac:dyDescent="0.25">
      <c r="A42" s="3" t="s">
        <v>206</v>
      </c>
      <c r="B42" s="2" t="s">
        <v>116</v>
      </c>
      <c r="C42" s="3" t="s">
        <v>166</v>
      </c>
      <c r="D42" s="52" t="s">
        <v>89</v>
      </c>
      <c r="E42" s="52">
        <v>1</v>
      </c>
      <c r="F42" s="52">
        <v>61.74</v>
      </c>
      <c r="G42" s="67">
        <f t="shared" si="2"/>
        <v>61.74</v>
      </c>
    </row>
    <row r="43" spans="1:8" s="1" customFormat="1" x14ac:dyDescent="0.25">
      <c r="A43" s="3" t="s">
        <v>207</v>
      </c>
      <c r="B43" s="14" t="s">
        <v>117</v>
      </c>
      <c r="C43" s="3"/>
      <c r="D43" s="52"/>
      <c r="E43" s="52"/>
      <c r="F43" s="52"/>
      <c r="G43" s="70">
        <f>G32+G33+G34+G35+G36+G37+G38+G39+G40+G41+G42</f>
        <v>1672.2399999999998</v>
      </c>
    </row>
    <row r="44" spans="1:8" s="1" customFormat="1" x14ac:dyDescent="0.25">
      <c r="A44" s="3" t="s">
        <v>208</v>
      </c>
      <c r="B44" s="2" t="s">
        <v>133</v>
      </c>
      <c r="C44" s="3" t="s">
        <v>167</v>
      </c>
      <c r="D44" s="52" t="s">
        <v>89</v>
      </c>
      <c r="E44" s="52">
        <v>1</v>
      </c>
      <c r="F44" s="52">
        <v>178.31</v>
      </c>
      <c r="G44" s="67">
        <f t="shared" si="2"/>
        <v>178.31</v>
      </c>
    </row>
    <row r="45" spans="1:8" s="1" customFormat="1" x14ac:dyDescent="0.25">
      <c r="A45" s="3" t="s">
        <v>209</v>
      </c>
      <c r="B45" s="2" t="s">
        <v>118</v>
      </c>
      <c r="C45" s="3" t="s">
        <v>168</v>
      </c>
      <c r="D45" s="52" t="s">
        <v>89</v>
      </c>
      <c r="E45" s="52">
        <v>3</v>
      </c>
      <c r="F45" s="52">
        <v>23.36</v>
      </c>
      <c r="G45" s="67">
        <f t="shared" si="2"/>
        <v>70.08</v>
      </c>
    </row>
    <row r="46" spans="1:8" s="1" customFormat="1" x14ac:dyDescent="0.25">
      <c r="A46" s="3" t="s">
        <v>210</v>
      </c>
      <c r="B46" s="2" t="s">
        <v>119</v>
      </c>
      <c r="C46" s="3" t="s">
        <v>169</v>
      </c>
      <c r="D46" s="52" t="s">
        <v>89</v>
      </c>
      <c r="E46" s="52">
        <v>3</v>
      </c>
      <c r="F46" s="52">
        <v>14.36</v>
      </c>
      <c r="G46" s="67">
        <f t="shared" si="2"/>
        <v>43.08</v>
      </c>
    </row>
    <row r="47" spans="1:8" s="1" customFormat="1" x14ac:dyDescent="0.25">
      <c r="A47" s="3" t="s">
        <v>211</v>
      </c>
      <c r="B47" s="2" t="s">
        <v>120</v>
      </c>
      <c r="C47" s="3" t="s">
        <v>170</v>
      </c>
      <c r="D47" s="52" t="s">
        <v>89</v>
      </c>
      <c r="E47" s="52">
        <v>3</v>
      </c>
      <c r="F47" s="52">
        <v>19.170000000000002</v>
      </c>
      <c r="G47" s="67">
        <f t="shared" si="2"/>
        <v>57.510000000000005</v>
      </c>
    </row>
    <row r="48" spans="1:8" s="1" customFormat="1" x14ac:dyDescent="0.25">
      <c r="A48" s="3" t="s">
        <v>212</v>
      </c>
      <c r="B48" s="14" t="s">
        <v>121</v>
      </c>
      <c r="C48" s="3"/>
      <c r="D48" s="52"/>
      <c r="E48" s="52"/>
      <c r="F48" s="52"/>
      <c r="G48" s="70">
        <f>G44+G45+G46+G47</f>
        <v>348.97999999999996</v>
      </c>
    </row>
    <row r="49" spans="1:7" s="1" customFormat="1" ht="40.5" customHeight="1" x14ac:dyDescent="0.25">
      <c r="A49" s="71" t="s">
        <v>213</v>
      </c>
      <c r="B49" s="43" t="s">
        <v>142</v>
      </c>
      <c r="C49" s="52" t="s">
        <v>122</v>
      </c>
      <c r="D49" s="52" t="s">
        <v>89</v>
      </c>
      <c r="E49" s="52">
        <v>1</v>
      </c>
      <c r="F49" s="52">
        <v>322.31</v>
      </c>
      <c r="G49" s="67">
        <f t="shared" si="2"/>
        <v>322.31</v>
      </c>
    </row>
    <row r="50" spans="1:7" s="1" customFormat="1" ht="14.25" customHeight="1" x14ac:dyDescent="0.25">
      <c r="A50" s="3" t="s">
        <v>214</v>
      </c>
      <c r="B50" s="5" t="s">
        <v>123</v>
      </c>
      <c r="C50" s="3" t="s">
        <v>154</v>
      </c>
      <c r="D50" s="52" t="s">
        <v>89</v>
      </c>
      <c r="E50" s="52">
        <v>1</v>
      </c>
      <c r="F50" s="52">
        <v>12</v>
      </c>
      <c r="G50" s="67">
        <f t="shared" si="2"/>
        <v>12</v>
      </c>
    </row>
    <row r="51" spans="1:7" s="1" customFormat="1" ht="23.25" customHeight="1" x14ac:dyDescent="0.25">
      <c r="A51" s="76" t="s">
        <v>215</v>
      </c>
      <c r="B51" s="72" t="s">
        <v>143</v>
      </c>
      <c r="C51" s="52" t="s">
        <v>124</v>
      </c>
      <c r="D51" s="52" t="s">
        <v>89</v>
      </c>
      <c r="E51" s="52">
        <v>1</v>
      </c>
      <c r="F51" s="52">
        <v>186.64</v>
      </c>
      <c r="G51" s="67">
        <f t="shared" si="2"/>
        <v>186.64</v>
      </c>
    </row>
    <row r="52" spans="1:7" s="1" customFormat="1" x14ac:dyDescent="0.25">
      <c r="A52" s="3" t="s">
        <v>216</v>
      </c>
      <c r="B52" s="68" t="s">
        <v>144</v>
      </c>
      <c r="C52" s="3" t="s">
        <v>155</v>
      </c>
      <c r="D52" s="52" t="s">
        <v>89</v>
      </c>
      <c r="E52" s="52">
        <v>1</v>
      </c>
      <c r="F52" s="52">
        <v>350</v>
      </c>
      <c r="G52" s="67">
        <f t="shared" si="2"/>
        <v>350</v>
      </c>
    </row>
    <row r="53" spans="1:7" s="1" customFormat="1" ht="26.25" customHeight="1" x14ac:dyDescent="0.25">
      <c r="A53" s="71" t="s">
        <v>217</v>
      </c>
      <c r="B53" s="43" t="s">
        <v>145</v>
      </c>
      <c r="C53" s="52" t="s">
        <v>125</v>
      </c>
      <c r="D53" s="52" t="s">
        <v>89</v>
      </c>
      <c r="E53" s="52">
        <v>1</v>
      </c>
      <c r="F53" s="52">
        <v>67.78</v>
      </c>
      <c r="G53" s="67">
        <f t="shared" si="2"/>
        <v>67.78</v>
      </c>
    </row>
    <row r="54" spans="1:7" s="1" customFormat="1" x14ac:dyDescent="0.25">
      <c r="A54" s="3"/>
      <c r="B54" s="64" t="s">
        <v>55</v>
      </c>
      <c r="C54" s="14"/>
      <c r="D54" s="65"/>
      <c r="E54" s="65"/>
      <c r="F54" s="103">
        <f>G32+G33+G34+G35+G36+G37+G38+G39+G40+G41+G42+G44+G45+G46+G47+G49+G50+G51+G52+G53</f>
        <v>2959.95</v>
      </c>
      <c r="G54" s="103"/>
    </row>
    <row r="55" spans="1:7" s="1" customFormat="1" x14ac:dyDescent="0.25">
      <c r="A55" s="3" t="s">
        <v>218</v>
      </c>
      <c r="B55" s="4" t="s">
        <v>79</v>
      </c>
      <c r="C55" s="3"/>
      <c r="D55" s="52"/>
      <c r="E55" s="52"/>
      <c r="F55" s="52"/>
      <c r="G55" s="46"/>
    </row>
    <row r="56" spans="1:7" s="1" customFormat="1" ht="25.5" x14ac:dyDescent="0.25">
      <c r="A56" s="71" t="s">
        <v>30</v>
      </c>
      <c r="B56" s="69" t="s">
        <v>146</v>
      </c>
      <c r="C56" s="47" t="s">
        <v>126</v>
      </c>
      <c r="D56" s="52" t="s">
        <v>89</v>
      </c>
      <c r="E56" s="52">
        <v>9</v>
      </c>
      <c r="F56" s="52">
        <v>225.3</v>
      </c>
      <c r="G56" s="46">
        <f>F56*E56</f>
        <v>2027.7</v>
      </c>
    </row>
    <row r="57" spans="1:7" s="1" customFormat="1" ht="25.5" x14ac:dyDescent="0.25">
      <c r="A57" s="76" t="s">
        <v>64</v>
      </c>
      <c r="B57" s="43" t="s">
        <v>147</v>
      </c>
      <c r="C57" s="47" t="s">
        <v>82</v>
      </c>
      <c r="D57" s="52" t="s">
        <v>89</v>
      </c>
      <c r="E57" s="52">
        <v>6</v>
      </c>
      <c r="F57" s="52">
        <v>258.36</v>
      </c>
      <c r="G57" s="46">
        <f t="shared" ref="G57:G60" si="3">F57*E57</f>
        <v>1550.16</v>
      </c>
    </row>
    <row r="58" spans="1:7" s="1" customFormat="1" x14ac:dyDescent="0.25">
      <c r="A58" s="3" t="s">
        <v>66</v>
      </c>
      <c r="B58" s="43" t="s">
        <v>127</v>
      </c>
      <c r="C58" s="47" t="s">
        <v>129</v>
      </c>
      <c r="D58" s="52" t="s">
        <v>89</v>
      </c>
      <c r="E58" s="52">
        <v>6</v>
      </c>
      <c r="F58" s="54">
        <v>50</v>
      </c>
      <c r="G58" s="46">
        <f t="shared" si="3"/>
        <v>300</v>
      </c>
    </row>
    <row r="59" spans="1:7" s="1" customFormat="1" x14ac:dyDescent="0.25">
      <c r="A59" s="3" t="s">
        <v>67</v>
      </c>
      <c r="B59" s="43" t="s">
        <v>128</v>
      </c>
      <c r="C59" s="47" t="s">
        <v>181</v>
      </c>
      <c r="D59" s="52" t="s">
        <v>89</v>
      </c>
      <c r="E59" s="52">
        <v>9</v>
      </c>
      <c r="F59" s="54">
        <v>50</v>
      </c>
      <c r="G59" s="46">
        <f t="shared" si="3"/>
        <v>450</v>
      </c>
    </row>
    <row r="60" spans="1:7" s="1" customFormat="1" x14ac:dyDescent="0.25">
      <c r="A60" s="3" t="s">
        <v>219</v>
      </c>
      <c r="B60" s="43" t="s">
        <v>135</v>
      </c>
      <c r="C60" s="47" t="s">
        <v>140</v>
      </c>
      <c r="D60" s="52" t="s">
        <v>89</v>
      </c>
      <c r="E60" s="52">
        <v>1</v>
      </c>
      <c r="F60" s="52">
        <v>42</v>
      </c>
      <c r="G60" s="46">
        <f t="shared" si="3"/>
        <v>42</v>
      </c>
    </row>
    <row r="61" spans="1:7" s="1" customFormat="1" x14ac:dyDescent="0.25">
      <c r="A61" s="3"/>
      <c r="B61" s="73" t="s">
        <v>83</v>
      </c>
      <c r="C61" s="45"/>
      <c r="D61" s="60"/>
      <c r="E61" s="60"/>
      <c r="F61" s="60"/>
      <c r="G61" s="51">
        <f>G56+G57+G58+G59+G60</f>
        <v>4369.8600000000006</v>
      </c>
    </row>
    <row r="62" spans="1:7" s="1" customFormat="1" x14ac:dyDescent="0.25">
      <c r="A62" s="3" t="s">
        <v>220</v>
      </c>
      <c r="B62" s="4" t="s">
        <v>80</v>
      </c>
      <c r="C62" s="3"/>
      <c r="D62" s="52"/>
      <c r="E62" s="52"/>
      <c r="F62" s="52"/>
      <c r="G62" s="46"/>
    </row>
    <row r="63" spans="1:7" s="1" customFormat="1" ht="37.5" customHeight="1" x14ac:dyDescent="0.25">
      <c r="A63" s="76" t="s">
        <v>32</v>
      </c>
      <c r="B63" s="43" t="s">
        <v>148</v>
      </c>
      <c r="C63" s="52" t="s">
        <v>141</v>
      </c>
      <c r="D63" s="52" t="s">
        <v>86</v>
      </c>
      <c r="E63" s="52">
        <v>35</v>
      </c>
      <c r="F63" s="52">
        <v>28.88</v>
      </c>
      <c r="G63" s="46">
        <f>F63*E63</f>
        <v>1010.8</v>
      </c>
    </row>
    <row r="64" spans="1:7" s="1" customFormat="1" x14ac:dyDescent="0.25">
      <c r="A64" s="3"/>
      <c r="B64" s="64" t="s">
        <v>83</v>
      </c>
      <c r="C64" s="14"/>
      <c r="D64" s="65"/>
      <c r="E64" s="65"/>
      <c r="F64" s="65"/>
      <c r="G64" s="61">
        <f>G63</f>
        <v>1010.8</v>
      </c>
    </row>
    <row r="65" spans="1:7" s="1" customFormat="1" x14ac:dyDescent="0.25">
      <c r="A65" s="3" t="s">
        <v>221</v>
      </c>
      <c r="B65" s="44" t="s">
        <v>136</v>
      </c>
      <c r="C65" s="3"/>
      <c r="D65" s="52"/>
      <c r="E65" s="52"/>
      <c r="F65" s="52"/>
      <c r="G65" s="46"/>
    </row>
    <row r="66" spans="1:7" s="1" customFormat="1" ht="26.25" customHeight="1" x14ac:dyDescent="0.25">
      <c r="A66" s="76" t="s">
        <v>37</v>
      </c>
      <c r="B66" s="43" t="s">
        <v>149</v>
      </c>
      <c r="C66" s="52" t="s">
        <v>84</v>
      </c>
      <c r="D66" s="52" t="s">
        <v>86</v>
      </c>
      <c r="E66" s="52">
        <v>110.5</v>
      </c>
      <c r="F66" s="52">
        <v>24.7</v>
      </c>
      <c r="G66" s="46">
        <f>F66*E66</f>
        <v>2729.35</v>
      </c>
    </row>
    <row r="67" spans="1:7" s="1" customFormat="1" x14ac:dyDescent="0.25">
      <c r="A67" s="3"/>
      <c r="B67" s="73" t="s">
        <v>83</v>
      </c>
      <c r="C67" s="45"/>
      <c r="D67" s="60"/>
      <c r="E67" s="60"/>
      <c r="F67" s="60"/>
      <c r="G67" s="51">
        <f>G66</f>
        <v>2729.35</v>
      </c>
    </row>
    <row r="68" spans="1:7" s="1" customFormat="1" x14ac:dyDescent="0.25">
      <c r="A68" s="3" t="s">
        <v>39</v>
      </c>
      <c r="B68" s="4" t="s">
        <v>81</v>
      </c>
      <c r="C68" s="3"/>
      <c r="D68" s="52"/>
      <c r="E68" s="52"/>
      <c r="F68" s="52"/>
      <c r="G68" s="46"/>
    </row>
    <row r="69" spans="1:7" s="1" customFormat="1" ht="28.5" customHeight="1" x14ac:dyDescent="0.25">
      <c r="A69" s="71" t="s">
        <v>41</v>
      </c>
      <c r="B69" s="43" t="s">
        <v>150</v>
      </c>
      <c r="C69" s="52" t="s">
        <v>85</v>
      </c>
      <c r="D69" s="52" t="s">
        <v>86</v>
      </c>
      <c r="E69" s="52">
        <v>44.94</v>
      </c>
      <c r="F69" s="52">
        <v>35.21</v>
      </c>
      <c r="G69" s="46">
        <f>F69*E69</f>
        <v>1582.3373999999999</v>
      </c>
    </row>
    <row r="70" spans="1:7" s="1" customFormat="1" x14ac:dyDescent="0.25">
      <c r="A70" s="3"/>
      <c r="B70" s="74" t="s">
        <v>83</v>
      </c>
      <c r="C70" s="65"/>
      <c r="D70" s="65"/>
      <c r="E70" s="65"/>
      <c r="F70" s="107">
        <f>G69</f>
        <v>1582.3373999999999</v>
      </c>
      <c r="G70" s="108"/>
    </row>
    <row r="71" spans="1:7" x14ac:dyDescent="0.25">
      <c r="A71" s="3" t="s">
        <v>222</v>
      </c>
      <c r="B71" s="4" t="s">
        <v>40</v>
      </c>
      <c r="C71" s="37"/>
      <c r="D71" s="58"/>
      <c r="E71" s="58"/>
      <c r="F71" s="50"/>
      <c r="G71" s="50"/>
    </row>
    <row r="72" spans="1:7" ht="12.75" customHeight="1" x14ac:dyDescent="0.25">
      <c r="A72" s="3" t="s">
        <v>223</v>
      </c>
      <c r="B72" s="43" t="s">
        <v>151</v>
      </c>
      <c r="C72" s="52" t="s">
        <v>131</v>
      </c>
      <c r="D72" s="52" t="s">
        <v>86</v>
      </c>
      <c r="E72" s="52">
        <v>12</v>
      </c>
      <c r="F72" s="52">
        <v>19.3</v>
      </c>
      <c r="G72" s="46">
        <f>F72*E72</f>
        <v>231.60000000000002</v>
      </c>
    </row>
    <row r="73" spans="1:7" s="1" customFormat="1" ht="28.5" customHeight="1" x14ac:dyDescent="0.25">
      <c r="A73" s="71" t="s">
        <v>224</v>
      </c>
      <c r="B73" s="43" t="s">
        <v>184</v>
      </c>
      <c r="C73" s="52" t="s">
        <v>130</v>
      </c>
      <c r="D73" s="52" t="s">
        <v>86</v>
      </c>
      <c r="E73" s="52">
        <v>53</v>
      </c>
      <c r="F73" s="52">
        <v>7.46</v>
      </c>
      <c r="G73" s="46">
        <f t="shared" ref="G73:G74" si="4">F73*E73</f>
        <v>395.38</v>
      </c>
    </row>
    <row r="74" spans="1:7" s="1" customFormat="1" x14ac:dyDescent="0.25">
      <c r="A74" s="3" t="s">
        <v>225</v>
      </c>
      <c r="B74" s="5" t="s">
        <v>152</v>
      </c>
      <c r="C74" s="52" t="s">
        <v>153</v>
      </c>
      <c r="D74" s="52" t="s">
        <v>86</v>
      </c>
      <c r="E74" s="52">
        <v>130</v>
      </c>
      <c r="F74" s="52">
        <v>13.9</v>
      </c>
      <c r="G74" s="46">
        <f t="shared" si="4"/>
        <v>1807</v>
      </c>
    </row>
    <row r="75" spans="1:7" ht="15.75" x14ac:dyDescent="0.25">
      <c r="A75" s="3"/>
      <c r="B75" s="75" t="s">
        <v>55</v>
      </c>
      <c r="C75" s="12"/>
      <c r="D75" s="13"/>
      <c r="E75" s="13"/>
      <c r="F75" s="105">
        <f>G72+G73+G74</f>
        <v>2433.98</v>
      </c>
      <c r="G75" s="106"/>
    </row>
    <row r="76" spans="1:7" ht="20.25" customHeight="1" x14ac:dyDescent="0.25">
      <c r="B76" s="55" t="s">
        <v>45</v>
      </c>
      <c r="C76" s="77">
        <f>G10+F16+F30+F54+G61+G64+G67+F70+F75</f>
        <v>20909.737399999998</v>
      </c>
      <c r="D76" s="77"/>
      <c r="E76" s="77"/>
      <c r="F76" s="77"/>
      <c r="G76" s="77"/>
    </row>
    <row r="77" spans="1:7" ht="19.5" customHeight="1" x14ac:dyDescent="0.25">
      <c r="B77" s="56" t="s">
        <v>46</v>
      </c>
      <c r="C77" s="41"/>
      <c r="D77" s="41"/>
      <c r="E77" s="41"/>
      <c r="F77" s="41"/>
      <c r="G77" s="42">
        <f>C76*27.7%</f>
        <v>5791.9972597999986</v>
      </c>
    </row>
    <row r="78" spans="1:7" ht="20.25" customHeight="1" x14ac:dyDescent="0.25">
      <c r="B78" s="57" t="s">
        <v>47</v>
      </c>
      <c r="C78" s="7"/>
      <c r="D78" s="7"/>
      <c r="E78" s="7"/>
      <c r="F78" s="7"/>
      <c r="G78" s="8">
        <f>C76+G77</f>
        <v>26701.734659799997</v>
      </c>
    </row>
    <row r="79" spans="1:7" x14ac:dyDescent="0.25">
      <c r="G79" s="40"/>
    </row>
  </sheetData>
  <mergeCells count="14">
    <mergeCell ref="C76:G76"/>
    <mergeCell ref="D1:G2"/>
    <mergeCell ref="D3:G4"/>
    <mergeCell ref="A6:C6"/>
    <mergeCell ref="A1:A5"/>
    <mergeCell ref="D5:G5"/>
    <mergeCell ref="B1:C5"/>
    <mergeCell ref="D6:E6"/>
    <mergeCell ref="F6:G6"/>
    <mergeCell ref="F30:G30"/>
    <mergeCell ref="F16:G16"/>
    <mergeCell ref="F54:G54"/>
    <mergeCell ref="F75:G75"/>
    <mergeCell ref="F70:G70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topLeftCell="A7" workbookViewId="0">
      <selection activeCell="C44" sqref="C44"/>
    </sheetView>
  </sheetViews>
  <sheetFormatPr defaultRowHeight="15" x14ac:dyDescent="0.25"/>
  <cols>
    <col min="1" max="1" width="5.28515625" style="3" customWidth="1"/>
    <col min="2" max="2" width="56.140625" style="2" customWidth="1"/>
    <col min="3" max="3" width="13" style="2" customWidth="1"/>
    <col min="4" max="4" width="8.28515625" style="2" customWidth="1"/>
    <col min="5" max="5" width="12.85546875" style="2" customWidth="1"/>
    <col min="6" max="6" width="5.42578125" style="2" customWidth="1"/>
    <col min="7" max="7" width="7.28515625" style="2" customWidth="1"/>
    <col min="8" max="8" width="13.140625" style="2" customWidth="1"/>
    <col min="9" max="9" width="5.85546875" style="2" customWidth="1"/>
    <col min="10" max="10" width="7.140625" style="2" customWidth="1"/>
  </cols>
  <sheetData>
    <row r="1" spans="1:12" x14ac:dyDescent="0.25">
      <c r="B1" s="115" t="s">
        <v>0</v>
      </c>
      <c r="C1" s="116"/>
      <c r="D1" s="117"/>
      <c r="E1" s="110" t="s">
        <v>1</v>
      </c>
      <c r="F1" s="111"/>
      <c r="G1" s="111"/>
      <c r="H1" s="111"/>
    </row>
    <row r="2" spans="1:12" x14ac:dyDescent="0.25">
      <c r="B2" s="118"/>
      <c r="C2" s="119"/>
      <c r="D2" s="120"/>
      <c r="E2" s="110"/>
      <c r="F2" s="111"/>
      <c r="G2" s="111"/>
      <c r="H2" s="111"/>
    </row>
    <row r="3" spans="1:12" x14ac:dyDescent="0.25">
      <c r="B3" s="118"/>
      <c r="C3" s="119"/>
      <c r="D3" s="120"/>
      <c r="E3" s="110" t="s">
        <v>2</v>
      </c>
      <c r="F3" s="111"/>
      <c r="G3" s="111"/>
      <c r="H3" s="111"/>
    </row>
    <row r="4" spans="1:12" x14ac:dyDescent="0.25">
      <c r="B4" s="118"/>
      <c r="C4" s="119"/>
      <c r="D4" s="120"/>
      <c r="E4" s="110"/>
      <c r="F4" s="111"/>
      <c r="G4" s="111"/>
      <c r="H4" s="111"/>
      <c r="L4" s="37"/>
    </row>
    <row r="5" spans="1:12" x14ac:dyDescent="0.25">
      <c r="B5" s="121"/>
      <c r="C5" s="122"/>
      <c r="D5" s="123"/>
      <c r="E5" s="92" t="s">
        <v>3</v>
      </c>
      <c r="F5" s="112"/>
      <c r="G5" s="112"/>
      <c r="H5" s="112"/>
    </row>
    <row r="6" spans="1:12" ht="34.5" customHeight="1" x14ac:dyDescent="0.25">
      <c r="B6" s="113" t="s">
        <v>78</v>
      </c>
      <c r="C6" s="113"/>
      <c r="D6" s="38"/>
      <c r="E6" s="99" t="s">
        <v>4</v>
      </c>
      <c r="F6" s="100"/>
      <c r="G6" s="101">
        <v>0.27700000000000002</v>
      </c>
      <c r="H6" s="114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x14ac:dyDescent="0.25">
      <c r="A8" s="124" t="s">
        <v>54</v>
      </c>
      <c r="B8" s="125" t="s">
        <v>48</v>
      </c>
      <c r="C8" s="126" t="s">
        <v>56</v>
      </c>
      <c r="D8" s="126" t="s">
        <v>57</v>
      </c>
      <c r="E8" s="109" t="s">
        <v>58</v>
      </c>
      <c r="F8" s="109"/>
      <c r="G8" s="109"/>
      <c r="H8" s="109" t="s">
        <v>59</v>
      </c>
      <c r="I8" s="109"/>
      <c r="J8" s="109"/>
    </row>
    <row r="9" spans="1:12" x14ac:dyDescent="0.25">
      <c r="A9" s="124"/>
      <c r="B9" s="125"/>
      <c r="C9" s="126"/>
      <c r="D9" s="126"/>
      <c r="E9" s="3" t="s">
        <v>60</v>
      </c>
      <c r="F9" s="3" t="s">
        <v>57</v>
      </c>
      <c r="G9" s="3" t="s">
        <v>76</v>
      </c>
      <c r="H9" s="3" t="s">
        <v>60</v>
      </c>
      <c r="I9" s="3" t="s">
        <v>57</v>
      </c>
      <c r="J9" s="3" t="s">
        <v>77</v>
      </c>
    </row>
    <row r="10" spans="1:12" x14ac:dyDescent="0.25">
      <c r="A10" s="3">
        <v>1</v>
      </c>
      <c r="B10" s="15" t="s">
        <v>61</v>
      </c>
      <c r="C10" s="16">
        <v>1047.52</v>
      </c>
      <c r="D10" s="17">
        <f>C10/625.8495</f>
        <v>1.6737570294455775</v>
      </c>
    </row>
    <row r="11" spans="1:12" x14ac:dyDescent="0.25">
      <c r="A11" s="3" t="s">
        <v>7</v>
      </c>
      <c r="B11" s="2" t="s">
        <v>8</v>
      </c>
      <c r="C11" s="18"/>
      <c r="D11" s="19"/>
      <c r="E11" s="127">
        <v>1047.52</v>
      </c>
      <c r="F11" s="128">
        <v>1</v>
      </c>
      <c r="G11" s="128">
        <v>1</v>
      </c>
    </row>
    <row r="12" spans="1:12" x14ac:dyDescent="0.25">
      <c r="A12" s="3" t="s">
        <v>9</v>
      </c>
      <c r="B12" s="2" t="s">
        <v>10</v>
      </c>
      <c r="C12" s="18"/>
      <c r="E12" s="127"/>
      <c r="F12" s="128"/>
      <c r="G12" s="128"/>
    </row>
    <row r="13" spans="1:12" x14ac:dyDescent="0.25">
      <c r="A13" s="3">
        <v>3</v>
      </c>
      <c r="B13" s="4" t="s">
        <v>11</v>
      </c>
      <c r="C13" s="16">
        <v>746.66</v>
      </c>
      <c r="D13" s="19">
        <f>C13/625.8895</f>
        <v>1.1929581819154977</v>
      </c>
    </row>
    <row r="14" spans="1:12" x14ac:dyDescent="0.25">
      <c r="A14" s="3" t="s">
        <v>16</v>
      </c>
      <c r="B14" s="2" t="s">
        <v>12</v>
      </c>
      <c r="E14" s="127">
        <v>745.85</v>
      </c>
      <c r="F14" s="128">
        <v>1</v>
      </c>
      <c r="G14" s="128">
        <v>1</v>
      </c>
    </row>
    <row r="15" spans="1:12" x14ac:dyDescent="0.25">
      <c r="A15" s="3" t="s">
        <v>17</v>
      </c>
      <c r="B15" s="2" t="s">
        <v>13</v>
      </c>
      <c r="E15" s="127"/>
      <c r="F15" s="128"/>
      <c r="G15" s="128"/>
    </row>
    <row r="16" spans="1:12" x14ac:dyDescent="0.25">
      <c r="A16" s="3">
        <v>4</v>
      </c>
      <c r="B16" s="4" t="s">
        <v>15</v>
      </c>
      <c r="C16" s="20">
        <v>9062.07</v>
      </c>
      <c r="D16" s="21">
        <f>C16/625.8495</f>
        <v>14.479631285157213</v>
      </c>
      <c r="G16" s="22"/>
    </row>
    <row r="17" spans="1:10" x14ac:dyDescent="0.25">
      <c r="A17" s="3" t="s">
        <v>24</v>
      </c>
      <c r="B17" s="2" t="s">
        <v>62</v>
      </c>
      <c r="E17" s="127">
        <v>9062.07</v>
      </c>
      <c r="F17" s="128">
        <v>1</v>
      </c>
      <c r="G17" s="128">
        <v>1</v>
      </c>
    </row>
    <row r="18" spans="1:10" x14ac:dyDescent="0.25">
      <c r="A18" s="3" t="s">
        <v>25</v>
      </c>
      <c r="B18" s="2" t="s">
        <v>18</v>
      </c>
      <c r="E18" s="127"/>
      <c r="F18" s="128"/>
      <c r="G18" s="128"/>
    </row>
    <row r="19" spans="1:10" x14ac:dyDescent="0.25">
      <c r="A19" s="3" t="s">
        <v>26</v>
      </c>
      <c r="B19" s="2" t="s">
        <v>20</v>
      </c>
      <c r="E19" s="127"/>
      <c r="F19" s="128"/>
      <c r="G19" s="128"/>
    </row>
    <row r="20" spans="1:10" x14ac:dyDescent="0.25">
      <c r="A20" s="3" t="s">
        <v>28</v>
      </c>
      <c r="B20" s="2" t="s">
        <v>22</v>
      </c>
      <c r="E20" s="127"/>
      <c r="F20" s="128"/>
      <c r="G20" s="128"/>
    </row>
    <row r="21" spans="1:10" x14ac:dyDescent="0.25">
      <c r="A21" s="3">
        <v>5</v>
      </c>
      <c r="B21" s="4" t="s">
        <v>23</v>
      </c>
      <c r="C21" s="20">
        <v>8175.92</v>
      </c>
      <c r="D21" s="21">
        <f>C21/625.8495</f>
        <v>13.063715797488054</v>
      </c>
    </row>
    <row r="22" spans="1:10" ht="26.25" x14ac:dyDescent="0.25">
      <c r="A22" s="3" t="s">
        <v>30</v>
      </c>
      <c r="B22" s="5" t="s">
        <v>63</v>
      </c>
      <c r="E22" s="127">
        <f>C21/2</f>
        <v>4087.96</v>
      </c>
      <c r="F22" s="128">
        <v>0.5</v>
      </c>
      <c r="G22" s="128">
        <v>0.5</v>
      </c>
      <c r="H22" s="129">
        <f>C21/2</f>
        <v>4087.96</v>
      </c>
      <c r="I22" s="130">
        <v>0.5</v>
      </c>
      <c r="J22" s="130">
        <v>1</v>
      </c>
    </row>
    <row r="23" spans="1:10" x14ac:dyDescent="0.25">
      <c r="A23" s="3" t="s">
        <v>64</v>
      </c>
      <c r="B23" s="2" t="s">
        <v>65</v>
      </c>
      <c r="E23" s="127"/>
      <c r="F23" s="128"/>
      <c r="G23" s="128"/>
      <c r="H23" s="129"/>
      <c r="I23" s="130"/>
      <c r="J23" s="130"/>
    </row>
    <row r="24" spans="1:10" x14ac:dyDescent="0.25">
      <c r="A24" s="3" t="s">
        <v>66</v>
      </c>
      <c r="B24" s="2" t="s">
        <v>27</v>
      </c>
      <c r="E24" s="127"/>
      <c r="F24" s="128"/>
      <c r="G24" s="128"/>
      <c r="H24" s="129"/>
      <c r="I24" s="130"/>
      <c r="J24" s="130"/>
    </row>
    <row r="25" spans="1:10" x14ac:dyDescent="0.25">
      <c r="A25" s="3" t="s">
        <v>67</v>
      </c>
      <c r="B25" s="2" t="s">
        <v>68</v>
      </c>
      <c r="E25" s="127"/>
      <c r="F25" s="128"/>
      <c r="G25" s="128"/>
      <c r="H25" s="129"/>
      <c r="I25" s="130"/>
      <c r="J25" s="130"/>
    </row>
    <row r="26" spans="1:10" x14ac:dyDescent="0.25">
      <c r="A26" s="3">
        <v>6</v>
      </c>
      <c r="B26" s="4" t="s">
        <v>29</v>
      </c>
      <c r="C26" s="20">
        <v>17310.91</v>
      </c>
      <c r="D26" s="21">
        <f>C26/625.8495</f>
        <v>27.659860717313027</v>
      </c>
    </row>
    <row r="27" spans="1:10" x14ac:dyDescent="0.25">
      <c r="A27" s="3" t="s">
        <v>32</v>
      </c>
      <c r="B27" s="2" t="s">
        <v>69</v>
      </c>
      <c r="H27" s="23">
        <v>17310.91</v>
      </c>
      <c r="I27" s="24">
        <v>1</v>
      </c>
      <c r="J27" s="24">
        <v>1</v>
      </c>
    </row>
    <row r="28" spans="1:10" x14ac:dyDescent="0.25">
      <c r="A28" s="3" t="s">
        <v>34</v>
      </c>
      <c r="B28" s="4" t="s">
        <v>31</v>
      </c>
      <c r="C28" s="20">
        <v>18920.32</v>
      </c>
      <c r="D28" s="21">
        <f>C28/625.8495</f>
        <v>30.23142145196249</v>
      </c>
    </row>
    <row r="29" spans="1:10" x14ac:dyDescent="0.25">
      <c r="A29" s="3" t="s">
        <v>70</v>
      </c>
      <c r="B29" s="2" t="s">
        <v>33</v>
      </c>
      <c r="H29" s="129">
        <v>18920.32</v>
      </c>
      <c r="I29" s="130">
        <v>1</v>
      </c>
      <c r="J29" s="130">
        <v>1</v>
      </c>
    </row>
    <row r="30" spans="1:10" x14ac:dyDescent="0.25">
      <c r="A30" s="3" t="s">
        <v>71</v>
      </c>
      <c r="B30" s="2" t="s">
        <v>35</v>
      </c>
      <c r="H30" s="129"/>
      <c r="I30" s="130"/>
      <c r="J30" s="130"/>
    </row>
    <row r="31" spans="1:10" x14ac:dyDescent="0.25">
      <c r="A31" s="3">
        <v>7</v>
      </c>
      <c r="B31" s="4" t="s">
        <v>36</v>
      </c>
      <c r="C31" s="20">
        <v>5711.62</v>
      </c>
      <c r="D31" s="21">
        <f>C31/625.8495</f>
        <v>9.1261876856975999</v>
      </c>
    </row>
    <row r="32" spans="1:10" x14ac:dyDescent="0.25">
      <c r="A32" s="3" t="s">
        <v>37</v>
      </c>
      <c r="B32" s="2" t="s">
        <v>38</v>
      </c>
      <c r="H32" s="25">
        <v>5711.62</v>
      </c>
      <c r="I32" s="24">
        <v>1</v>
      </c>
      <c r="J32" s="24">
        <v>1</v>
      </c>
    </row>
    <row r="33" spans="1:10" x14ac:dyDescent="0.25">
      <c r="A33" s="3">
        <v>8</v>
      </c>
      <c r="B33" s="4" t="s">
        <v>40</v>
      </c>
      <c r="C33" s="20">
        <v>1609.93</v>
      </c>
      <c r="D33" s="21">
        <f>C33/625.8495</f>
        <v>2.5723916053300355</v>
      </c>
    </row>
    <row r="34" spans="1:10" ht="26.25" x14ac:dyDescent="0.25">
      <c r="A34" s="3" t="s">
        <v>41</v>
      </c>
      <c r="B34" s="5" t="s">
        <v>42</v>
      </c>
      <c r="H34" s="23">
        <v>1609.93</v>
      </c>
      <c r="I34" s="24">
        <v>1</v>
      </c>
      <c r="J34" s="24">
        <v>1</v>
      </c>
    </row>
    <row r="35" spans="1:10" ht="26.25" x14ac:dyDescent="0.25">
      <c r="A35" s="3" t="s">
        <v>43</v>
      </c>
      <c r="B35" s="5" t="s">
        <v>44</v>
      </c>
    </row>
    <row r="36" spans="1:10" x14ac:dyDescent="0.25">
      <c r="B36" s="26" t="s">
        <v>45</v>
      </c>
      <c r="C36" s="39">
        <f>C10+C13+C16+C21+C26+C28+C31+C33</f>
        <v>62584.950000000004</v>
      </c>
      <c r="D36" s="27">
        <f>D10+D13+D16+D21+D26+D28+D31+D33</f>
        <v>99.999923754309492</v>
      </c>
      <c r="E36" s="28">
        <f>E11+E14+E17+E22</f>
        <v>14943.399999999998</v>
      </c>
      <c r="H36" s="29">
        <f>H22+H27+H29+H32+H34</f>
        <v>47640.740000000005</v>
      </c>
      <c r="I36" s="30"/>
      <c r="J36" s="30"/>
    </row>
    <row r="37" spans="1:10" x14ac:dyDescent="0.25">
      <c r="B37" s="31" t="s">
        <v>72</v>
      </c>
      <c r="C37" s="32"/>
      <c r="E37" s="33">
        <f>D10+D13+D16+(D21/2)</f>
        <v>23.878204395262316</v>
      </c>
      <c r="H37" s="34">
        <f>(D21/2)+D26+D28+D31+D33</f>
        <v>76.121719359047177</v>
      </c>
      <c r="I37" s="35"/>
      <c r="J37" s="35"/>
    </row>
    <row r="38" spans="1:10" x14ac:dyDescent="0.25">
      <c r="B38" s="31" t="s">
        <v>73</v>
      </c>
      <c r="E38" s="33">
        <f>D10+D13+D16+(D21/2)</f>
        <v>23.878204395262316</v>
      </c>
      <c r="H38" s="36">
        <f>H37+E38</f>
        <v>99.999923754309492</v>
      </c>
    </row>
    <row r="39" spans="1:10" x14ac:dyDescent="0.25">
      <c r="B39" s="26" t="s">
        <v>74</v>
      </c>
    </row>
    <row r="40" spans="1:10" x14ac:dyDescent="0.25">
      <c r="B40" s="26" t="s">
        <v>75</v>
      </c>
      <c r="C40" s="20">
        <f>625.8495*27.7+C36</f>
        <v>79920.981150000007</v>
      </c>
    </row>
  </sheetData>
  <mergeCells count="31">
    <mergeCell ref="H22:H25"/>
    <mergeCell ref="I22:I25"/>
    <mergeCell ref="J22:J25"/>
    <mergeCell ref="H29:H30"/>
    <mergeCell ref="I29:I30"/>
    <mergeCell ref="J29:J30"/>
    <mergeCell ref="E17:E20"/>
    <mergeCell ref="F17:F20"/>
    <mergeCell ref="G17:G20"/>
    <mergeCell ref="E22:E25"/>
    <mergeCell ref="F22:F25"/>
    <mergeCell ref="G22:G25"/>
    <mergeCell ref="E11:E12"/>
    <mergeCell ref="F11:F12"/>
    <mergeCell ref="G11:G12"/>
    <mergeCell ref="E14:E15"/>
    <mergeCell ref="F14:F15"/>
    <mergeCell ref="G14:G15"/>
    <mergeCell ref="A8:A9"/>
    <mergeCell ref="B8:B9"/>
    <mergeCell ref="C8:C9"/>
    <mergeCell ref="D8:D9"/>
    <mergeCell ref="E8:G8"/>
    <mergeCell ref="H8:J8"/>
    <mergeCell ref="E1:H2"/>
    <mergeCell ref="E3:H4"/>
    <mergeCell ref="E5:H5"/>
    <mergeCell ref="B6:C6"/>
    <mergeCell ref="E6:F6"/>
    <mergeCell ref="G6:H6"/>
    <mergeCell ref="B1:D5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gessicathays@hotmail.com</dc:creator>
  <cp:lastModifiedBy>LENYKER</cp:lastModifiedBy>
  <cp:lastPrinted>2018-07-17T13:58:08Z</cp:lastPrinted>
  <dcterms:created xsi:type="dcterms:W3CDTF">2018-01-23T19:10:07Z</dcterms:created>
  <dcterms:modified xsi:type="dcterms:W3CDTF">2019-06-05T16:37:10Z</dcterms:modified>
</cp:coreProperties>
</file>