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nilson Unifesspa\Documents\Profissional\Licitação\Projeto referencial\ENGEMSTER - VALDECIR\Nova Esperança do Piriá\Escola\"/>
    </mc:Choice>
  </mc:AlternateContent>
  <bookViews>
    <workbookView xWindow="0" yWindow="0" windowWidth="20490" windowHeight="7755"/>
  </bookViews>
  <sheets>
    <sheet name="ORÇAMENTÁRIA" sheetId="1" r:id="rId1"/>
    <sheet name="Plan1" sheetId="3" r:id="rId2"/>
    <sheet name="BDI" sheetId="2" r:id="rId3"/>
  </sheets>
  <definedNames>
    <definedName name="_xlnm.Print_Area" localSheetId="2">BDI!$A$1:$I$45</definedName>
    <definedName name="_xlnm.Print_Area" localSheetId="0">ORÇAMENTÁRIA!$A$1:$M$37</definedName>
    <definedName name="_xlnm.Print_Area" localSheetId="1">Plan1!$A$1:$K$38</definedName>
    <definedName name="_xlnm.Print_Titles" localSheetId="0">ORÇAMENTÁRIA!$1:$9</definedName>
    <definedName name="_xlnm.Print_Titles" localSheetId="1">Plan1!$1:$11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3" l="1"/>
  <c r="K27" i="3" s="1"/>
  <c r="C25" i="3"/>
  <c r="H26" i="3" s="1"/>
  <c r="C23" i="3"/>
  <c r="K23" i="3" s="1"/>
  <c r="C21" i="3"/>
  <c r="H22" i="3" s="1"/>
  <c r="C19" i="3"/>
  <c r="H20" i="3" s="1"/>
  <c r="C17" i="3"/>
  <c r="E18" i="3" s="1"/>
  <c r="C15" i="3"/>
  <c r="K15" i="3" s="1"/>
  <c r="C13" i="3"/>
  <c r="E14" i="3" s="1"/>
  <c r="B25" i="3"/>
  <c r="B27" i="3"/>
  <c r="B23" i="3"/>
  <c r="B21" i="3"/>
  <c r="B19" i="3"/>
  <c r="B17" i="3"/>
  <c r="B15" i="3"/>
  <c r="B13" i="3"/>
  <c r="C33" i="3" l="1"/>
  <c r="C40" i="3" s="1"/>
  <c r="K17" i="3"/>
  <c r="K19" i="3"/>
  <c r="H24" i="3"/>
  <c r="E16" i="3"/>
  <c r="E30" i="3" s="1"/>
  <c r="H28" i="3"/>
  <c r="K13" i="3"/>
  <c r="K21" i="3"/>
  <c r="K25" i="3"/>
  <c r="E31" i="3" l="1"/>
  <c r="E32" i="3" s="1"/>
  <c r="H30" i="3"/>
  <c r="H31" i="3" s="1"/>
  <c r="E33" i="3"/>
  <c r="H32" i="3" l="1"/>
  <c r="D19" i="3"/>
  <c r="D25" i="3"/>
  <c r="D27" i="3"/>
  <c r="D13" i="3"/>
  <c r="D17" i="3"/>
  <c r="D23" i="3"/>
  <c r="D21" i="3"/>
  <c r="D15" i="3"/>
  <c r="D33" i="3" l="1"/>
  <c r="L30" i="1" l="1"/>
  <c r="L28" i="1"/>
  <c r="L27" i="1"/>
  <c r="L25" i="1"/>
  <c r="L23" i="1"/>
  <c r="L21" i="1"/>
  <c r="L20" i="1"/>
  <c r="L18" i="1"/>
  <c r="L17" i="1"/>
  <c r="L15" i="1"/>
  <c r="L14" i="1"/>
  <c r="L12" i="1"/>
  <c r="L11" i="1"/>
  <c r="M28" i="1" l="1"/>
  <c r="M27" i="1"/>
  <c r="M23" i="1" l="1"/>
  <c r="M21" i="1"/>
  <c r="M20" i="1"/>
  <c r="M18" i="1"/>
  <c r="M17" i="1"/>
  <c r="M16" i="1" l="1"/>
  <c r="M30" i="1" l="1"/>
  <c r="M29" i="1" l="1"/>
  <c r="I26" i="2" l="1"/>
  <c r="I10" i="2"/>
  <c r="I30" i="2" s="1"/>
  <c r="I27" i="2" s="1"/>
  <c r="I28" i="2" s="1"/>
  <c r="I16" i="2" l="1"/>
  <c r="I20" i="2" s="1"/>
  <c r="M11" i="1" l="1"/>
  <c r="M12" i="1"/>
  <c r="M25" i="1" l="1"/>
  <c r="M14" i="1"/>
  <c r="M15" i="1"/>
  <c r="M19" i="1" l="1"/>
  <c r="M24" i="1"/>
  <c r="M22" i="1"/>
  <c r="M26" i="1"/>
  <c r="M10" i="1"/>
  <c r="M13" i="1"/>
  <c r="M31" i="1" l="1"/>
</calcChain>
</file>

<file path=xl/sharedStrings.xml><?xml version="1.0" encoding="utf-8"?>
<sst xmlns="http://schemas.openxmlformats.org/spreadsheetml/2006/main" count="149" uniqueCount="114">
  <si>
    <t>ITEM</t>
  </si>
  <si>
    <t>Número</t>
  </si>
  <si>
    <t>CÓD. SINAPI E SEDOP</t>
  </si>
  <si>
    <t>DESCRIÇÃO DOS SERVIÇOS</t>
  </si>
  <si>
    <t>UND.</t>
  </si>
  <si>
    <t>VALOR UNITÁRIO SEM BDI-R$</t>
  </si>
  <si>
    <t>VALOR UNITÁRIO COM BDI-R$</t>
  </si>
  <si>
    <t>VALOR TOTAL- (R$)</t>
  </si>
  <si>
    <t>SERVIÇOS PRELIMINARES</t>
  </si>
  <si>
    <t>1.1</t>
  </si>
  <si>
    <t>Sedop</t>
  </si>
  <si>
    <t>Limpeza do terreno</t>
  </si>
  <si>
    <t>M²</t>
  </si>
  <si>
    <t>1.2</t>
  </si>
  <si>
    <t>Sinapi</t>
  </si>
  <si>
    <t>DEMOLIÇÕES E RETIRADAS</t>
  </si>
  <si>
    <t>2.1</t>
  </si>
  <si>
    <t>M³</t>
  </si>
  <si>
    <t>2.2</t>
  </si>
  <si>
    <t>Retirada de piso cerâmico, inclusive camada regularizaora</t>
  </si>
  <si>
    <t>3.1</t>
  </si>
  <si>
    <t>3.2</t>
  </si>
  <si>
    <t>SUPERESTRUTURA</t>
  </si>
  <si>
    <t>4.1</t>
  </si>
  <si>
    <t>4.2</t>
  </si>
  <si>
    <t>COBERTURA</t>
  </si>
  <si>
    <t>6.1</t>
  </si>
  <si>
    <t>REVESTIMENTOS</t>
  </si>
  <si>
    <t>PISO</t>
  </si>
  <si>
    <t>Camada regularizadora no traço 1:4</t>
  </si>
  <si>
    <t>PINTURA</t>
  </si>
  <si>
    <t>LIMPEZA</t>
  </si>
  <si>
    <t>QUANT.</t>
  </si>
  <si>
    <t>PREFEITURA MUNICIPAL DE NOVA ESPERANÇA DO PIRIÁ</t>
  </si>
  <si>
    <t>PROJETO BÁSICO DE ENGENHARIA</t>
  </si>
  <si>
    <t>Composição do BDI Com desoneração</t>
  </si>
  <si>
    <t>TAXA DE RATEIO DA ADMINISTRAÇÃO DA OBRA</t>
  </si>
  <si>
    <t>% sobre o CD</t>
  </si>
  <si>
    <t xml:space="preserve">A - Administração Central                                                </t>
  </si>
  <si>
    <t>Sub-total 1</t>
  </si>
  <si>
    <t>TAXA DE RISCO, SEGURO E GARANTIA DO EMPREENDIMENTO</t>
  </si>
  <si>
    <t>% sobre  CD</t>
  </si>
  <si>
    <t xml:space="preserve">Custos Financeiros         CF* (PV - Lucro Operacional) </t>
  </si>
  <si>
    <t xml:space="preserve">D - Riscos                                                                                      </t>
  </si>
  <si>
    <t>E - Seguros e Garantias Contratuais</t>
  </si>
  <si>
    <t>Prazo Médio da Obra</t>
  </si>
  <si>
    <t>meses</t>
  </si>
  <si>
    <t>Sub-total 2</t>
  </si>
  <si>
    <t>TAXA DE LUCRO</t>
  </si>
  <si>
    <r>
      <t xml:space="preserve">F - Lucro Operacional                                           Taxa de Lucro </t>
    </r>
    <r>
      <rPr>
        <sz val="11"/>
        <color indexed="8"/>
        <rFont val="Calibri"/>
        <family val="2"/>
      </rPr>
      <t>≤         7,20%           do    PV</t>
    </r>
  </si>
  <si>
    <t xml:space="preserve">                                                                                                                               Sub-total 3</t>
  </si>
  <si>
    <t>BDI SEM IMPOSTOS (%)                                                              Total (A+B+C+D+E+F)</t>
  </si>
  <si>
    <t>TRIBUTOS INCIDENTES</t>
  </si>
  <si>
    <t xml:space="preserve">G - PIS                                             0,65% </t>
  </si>
  <si>
    <t>H -COFINS                                      3,00% sobre CD</t>
  </si>
  <si>
    <t>I - ISSQN</t>
  </si>
  <si>
    <r>
      <t xml:space="preserve">      5,00% sobre CD                                                 Alíquota </t>
    </r>
    <r>
      <rPr>
        <sz val="11"/>
        <color indexed="8"/>
        <rFont val="Calibri"/>
        <family val="2"/>
      </rPr>
      <t xml:space="preserve">≤        5,00%                                 </t>
    </r>
  </si>
  <si>
    <t>J - CPRB (Contribuição Previdenciária sobre a Renda Bruta)</t>
  </si>
  <si>
    <t>Percentual fixo e obrigatório devido a desoneração dos encargos sociais</t>
  </si>
  <si>
    <t xml:space="preserve">                                                                                                                               Sub-total 4</t>
  </si>
  <si>
    <t>BDI com impostos</t>
  </si>
  <si>
    <t>Custo Direto - CD</t>
  </si>
  <si>
    <t>Preço de Venda - PV</t>
  </si>
  <si>
    <t>BDI COM IMPOSTOS</t>
  </si>
  <si>
    <t>% Prestação de Serviços =percentual do custo da mão de obra em relação ao custo total da obra</t>
  </si>
  <si>
    <r>
      <t xml:space="preserve">CD = </t>
    </r>
    <r>
      <rPr>
        <sz val="11"/>
        <color indexed="8"/>
        <rFont val="Calibri"/>
        <family val="2"/>
      </rPr>
      <t>Custo Direto</t>
    </r>
  </si>
  <si>
    <r>
      <t xml:space="preserve">BDI = </t>
    </r>
    <r>
      <rPr>
        <u/>
        <sz val="10"/>
        <color indexed="8"/>
        <rFont val="Times New Roman"/>
        <family val="1"/>
      </rPr>
      <t>(1+AC+S+R+G)(1+DF)(1+L</t>
    </r>
    <r>
      <rPr>
        <sz val="10"/>
        <color indexed="8"/>
        <rFont val="Times New Roman"/>
        <family val="1"/>
      </rPr>
      <t>) - 1</t>
    </r>
  </si>
  <si>
    <t>Obs:Com desoneração conforme acordão 2622/2013 do TCU (Tribunal de Contas da União)</t>
  </si>
  <si>
    <t xml:space="preserve">                        (1-I)</t>
  </si>
  <si>
    <t>PLANILHA ORÇAMENTÁRIA DESONERADA</t>
  </si>
  <si>
    <t>Retirada de entulho - manualmente (incluindo caixa coletora)</t>
  </si>
  <si>
    <t>Limpeza geral e entrega da obra (Int. e Ext.)</t>
  </si>
  <si>
    <t>5.1</t>
  </si>
  <si>
    <t>8.1</t>
  </si>
  <si>
    <t>7.1</t>
  </si>
  <si>
    <t>NOVA ESPERANÇA DO PIRIÁ, JANEIRO DE 2019</t>
  </si>
  <si>
    <t xml:space="preserve">ENDEREÇO DO OBJETO/OBRA: VILA DO ÁGUA BRANCA  - NOVA ESPERANÇA DO PIRIÁ - PA        </t>
  </si>
  <si>
    <t>Placa de obra em Lona,com plotagem de gráfica - 2,00X2,00M</t>
  </si>
  <si>
    <t>Concreto Armado p/ Percintas</t>
  </si>
  <si>
    <t>Alvenaria tijolo de barro a cutelo</t>
  </si>
  <si>
    <t>Cobertura - telha plan</t>
  </si>
  <si>
    <t>Encaibramento e ripamento</t>
  </si>
  <si>
    <t>Reboco com argamassa 1:6:Adit. Plast.</t>
  </si>
  <si>
    <t>7.2</t>
  </si>
  <si>
    <t>PVA externa sem massa c/ líq. Preparador</t>
  </si>
  <si>
    <t>PVA interna c/ massa acrilica sem selador</t>
  </si>
  <si>
    <t>TOTAL GERAL COM BDI DE 27,45% </t>
  </si>
  <si>
    <t>MUNICÍPIO: NOVA ESPERANÇA DO PIRIÁ</t>
  </si>
  <si>
    <t xml:space="preserve">OBRA: REFORMA DA ESCOLA DA VILA LOBOS       </t>
  </si>
  <si>
    <t>Valdeci Bento Ferreira</t>
  </si>
  <si>
    <t>Denilson Costa da Silva</t>
  </si>
  <si>
    <t>Sócio Administrador</t>
  </si>
  <si>
    <t>Engenheiro Civil</t>
  </si>
  <si>
    <t>CREA 18.851 DPA</t>
  </si>
  <si>
    <t>CRONOGRAMA FÍSICO - FINANCEIRO</t>
  </si>
  <si>
    <t>DESCRIÇÃO</t>
  </si>
  <si>
    <t>(R$)</t>
  </si>
  <si>
    <t>%</t>
  </si>
  <si>
    <t>1º MÊS</t>
  </si>
  <si>
    <t>2º MÊS</t>
  </si>
  <si>
    <t>TOTAL</t>
  </si>
  <si>
    <t>R$</t>
  </si>
  <si>
    <t>%ACUM.</t>
  </si>
  <si>
    <t>%ACUM</t>
  </si>
  <si>
    <t>PERCENTUAL SIMPLES (%)</t>
  </si>
  <si>
    <t>PERCENTUAL ACUMULADO (%)</t>
  </si>
  <si>
    <t>TOTAL GERAL COM B D I</t>
  </si>
  <si>
    <t>SUB-TOTAL</t>
  </si>
  <si>
    <t>MUNICÍPIO: NOVA ESPERANÇA DO PIRIÁ - PA</t>
  </si>
  <si>
    <t xml:space="preserve">REF: SINAPI DEZEMBRO/2018 E SEDOP - OUTUBRO/2018                                                             </t>
  </si>
  <si>
    <t xml:space="preserve">REF: SINAPI DEZEMBRO/2018 E SEDOP - OUTUBRO/2018                                                                                              </t>
  </si>
  <si>
    <t>BDI ADOTADO: 27,45%</t>
  </si>
  <si>
    <t>DATA: 21 / 01 / 2019</t>
  </si>
  <si>
    <t xml:space="preserve">ENDEREÇO DO OBJETO/OBRA: VILA DO ÁGUA BRANCA  - NOVA ESPERANÇA DO PIRIÁ-PA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</si>
</sst>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R$-416]\ * #,##0.00_-;\-[$R$-416]\ * #,##0.00_-;_-[$R$-416]\ * &quot;-&quot;??_-;_-@_-"/>
    <numFmt numFmtId="165" formatCode="_-&quot;R$&quot;\ * #,##0.0000_-;\-&quot;R$&quot;\ * #,##0.0000_-;_-&quot;R$&quot;\ 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u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rgb="FF000000"/>
      <name val="Times New Roman"/>
      <family val="1"/>
    </font>
    <font>
      <b/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i/>
      <sz val="12"/>
      <color rgb="FF000000"/>
      <name val="Arial"/>
      <family val="2"/>
    </font>
    <font>
      <sz val="12"/>
      <color rgb="FF000000"/>
      <name val="CenturyGothic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8" fillId="4" borderId="61" applyNumberFormat="0" applyAlignment="0" applyProtection="0"/>
    <xf numFmtId="0" fontId="21" fillId="0" borderId="0"/>
  </cellStyleXfs>
  <cellXfs count="274">
    <xf numFmtId="0" fontId="0" fillId="0" borderId="0" xfId="0"/>
    <xf numFmtId="0" fontId="2" fillId="0" borderId="0" xfId="0" applyFont="1"/>
    <xf numFmtId="0" fontId="2" fillId="0" borderId="8" xfId="0" applyFont="1" applyBorder="1" applyAlignment="1">
      <alignment vertical="center"/>
    </xf>
    <xf numFmtId="43" fontId="0" fillId="0" borderId="0" xfId="1" applyFont="1"/>
    <xf numFmtId="43" fontId="2" fillId="0" borderId="0" xfId="1" applyFont="1" applyAlignment="1">
      <alignment vertical="center"/>
    </xf>
    <xf numFmtId="0" fontId="0" fillId="0" borderId="0" xfId="0" applyBorder="1"/>
    <xf numFmtId="4" fontId="3" fillId="3" borderId="0" xfId="0" applyNumberFormat="1" applyFont="1" applyFill="1" applyBorder="1" applyAlignment="1">
      <alignment horizontal="center" vertical="center"/>
    </xf>
    <xf numFmtId="0" fontId="6" fillId="0" borderId="10" xfId="2" applyFont="1" applyBorder="1" applyAlignment="1">
      <alignment horizontal="center"/>
    </xf>
    <xf numFmtId="10" fontId="5" fillId="0" borderId="22" xfId="2" applyNumberFormat="1" applyFont="1" applyBorder="1" applyAlignment="1">
      <alignment horizontal="center"/>
    </xf>
    <xf numFmtId="10" fontId="6" fillId="0" borderId="26" xfId="2" applyNumberFormat="1" applyFont="1" applyBorder="1" applyAlignment="1">
      <alignment horizontal="center"/>
    </xf>
    <xf numFmtId="0" fontId="9" fillId="0" borderId="28" xfId="2" applyFont="1" applyBorder="1" applyAlignment="1">
      <alignment horizontal="center" vertical="center"/>
    </xf>
    <xf numFmtId="10" fontId="5" fillId="0" borderId="32" xfId="2" applyNumberFormat="1" applyFont="1" applyBorder="1" applyAlignment="1">
      <alignment horizontal="center" vertical="center"/>
    </xf>
    <xf numFmtId="10" fontId="5" fillId="0" borderId="36" xfId="2" applyNumberFormat="1" applyFont="1" applyBorder="1" applyAlignment="1">
      <alignment horizontal="center"/>
    </xf>
    <xf numFmtId="0" fontId="5" fillId="2" borderId="39" xfId="2" applyFont="1" applyFill="1" applyBorder="1"/>
    <xf numFmtId="0" fontId="5" fillId="0" borderId="40" xfId="2" applyFont="1" applyBorder="1"/>
    <xf numFmtId="10" fontId="6" fillId="0" borderId="49" xfId="2" applyNumberFormat="1" applyFont="1" applyBorder="1" applyAlignment="1">
      <alignment horizontal="center" vertical="center"/>
    </xf>
    <xf numFmtId="0" fontId="9" fillId="0" borderId="50" xfId="2" applyFont="1" applyBorder="1" applyAlignment="1">
      <alignment horizontal="center" vertical="center"/>
    </xf>
    <xf numFmtId="0" fontId="10" fillId="0" borderId="51" xfId="2" applyFont="1" applyBorder="1" applyAlignment="1">
      <alignment horizontal="left"/>
    </xf>
    <xf numFmtId="0" fontId="10" fillId="0" borderId="30" xfId="2" applyFont="1" applyBorder="1" applyAlignment="1">
      <alignment horizontal="left"/>
    </xf>
    <xf numFmtId="0" fontId="10" fillId="0" borderId="30" xfId="2" applyFont="1" applyBorder="1" applyAlignment="1" applyProtection="1">
      <alignment horizontal="left"/>
      <protection locked="0"/>
    </xf>
    <xf numFmtId="0" fontId="10" fillId="0" borderId="31" xfId="2" applyFont="1" applyBorder="1" applyAlignment="1">
      <alignment horizontal="left"/>
    </xf>
    <xf numFmtId="0" fontId="9" fillId="0" borderId="52" xfId="2" applyFont="1" applyBorder="1" applyAlignment="1">
      <alignment horizontal="center" vertical="center"/>
    </xf>
    <xf numFmtId="10" fontId="5" fillId="0" borderId="53" xfId="2" applyNumberFormat="1" applyFont="1" applyBorder="1" applyAlignment="1">
      <alignment horizontal="center" vertical="center"/>
    </xf>
    <xf numFmtId="10" fontId="5" fillId="0" borderId="47" xfId="2" applyNumberFormat="1" applyFont="1" applyBorder="1" applyAlignment="1">
      <alignment horizontal="center" vertical="center"/>
    </xf>
    <xf numFmtId="0" fontId="5" fillId="0" borderId="54" xfId="2" applyFont="1" applyBorder="1"/>
    <xf numFmtId="10" fontId="5" fillId="2" borderId="34" xfId="2" applyNumberFormat="1" applyFont="1" applyFill="1" applyBorder="1" applyAlignment="1">
      <alignment horizontal="center"/>
    </xf>
    <xf numFmtId="10" fontId="5" fillId="0" borderId="44" xfId="2" applyNumberFormat="1" applyFont="1" applyBorder="1" applyAlignment="1">
      <alignment horizontal="center" vertical="center"/>
    </xf>
    <xf numFmtId="10" fontId="10" fillId="2" borderId="39" xfId="2" applyNumberFormat="1" applyFont="1" applyFill="1" applyBorder="1" applyAlignment="1">
      <alignment horizontal="center" vertical="center"/>
    </xf>
    <xf numFmtId="10" fontId="6" fillId="0" borderId="55" xfId="2" applyNumberFormat="1" applyFont="1" applyBorder="1" applyAlignment="1">
      <alignment horizontal="center" vertical="center"/>
    </xf>
    <xf numFmtId="10" fontId="5" fillId="0" borderId="55" xfId="2" applyNumberFormat="1" applyFont="1" applyBorder="1" applyAlignment="1">
      <alignment horizontal="center" vertical="center"/>
    </xf>
    <xf numFmtId="10" fontId="5" fillId="0" borderId="56" xfId="2" applyNumberFormat="1" applyFont="1" applyBorder="1" applyAlignment="1">
      <alignment horizontal="center" vertical="center"/>
    </xf>
    <xf numFmtId="10" fontId="6" fillId="0" borderId="60" xfId="2" applyNumberFormat="1" applyFont="1" applyBorder="1" applyAlignment="1">
      <alignment horizontal="center" vertical="center"/>
    </xf>
    <xf numFmtId="0" fontId="5" fillId="0" borderId="9" xfId="2" applyFont="1" applyBorder="1"/>
    <xf numFmtId="0" fontId="5" fillId="0" borderId="8" xfId="2" applyFont="1" applyBorder="1"/>
    <xf numFmtId="0" fontId="5" fillId="0" borderId="10" xfId="2" applyFont="1" applyBorder="1"/>
    <xf numFmtId="0" fontId="1" fillId="0" borderId="0" xfId="2" applyBorder="1"/>
    <xf numFmtId="0" fontId="1" fillId="0" borderId="12" xfId="2" applyBorder="1"/>
    <xf numFmtId="0" fontId="13" fillId="0" borderId="11" xfId="0" applyFont="1" applyBorder="1" applyAlignment="1">
      <alignment horizontal="left" vertical="top" readingOrder="1"/>
    </xf>
    <xf numFmtId="0" fontId="1" fillId="0" borderId="0" xfId="2" applyBorder="1" applyAlignment="1">
      <alignment vertical="top"/>
    </xf>
    <xf numFmtId="0" fontId="16" fillId="0" borderId="11" xfId="0" applyFont="1" applyBorder="1" applyAlignment="1">
      <alignment horizontal="left" vertical="top" readingOrder="1"/>
    </xf>
    <xf numFmtId="0" fontId="1" fillId="0" borderId="13" xfId="2" applyBorder="1"/>
    <xf numFmtId="0" fontId="1" fillId="0" borderId="6" xfId="2" applyBorder="1"/>
    <xf numFmtId="0" fontId="1" fillId="0" borderId="7" xfId="2" applyBorder="1"/>
    <xf numFmtId="0" fontId="1" fillId="0" borderId="0" xfId="2"/>
    <xf numFmtId="0" fontId="17" fillId="0" borderId="8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top"/>
    </xf>
    <xf numFmtId="0" fontId="5" fillId="0" borderId="6" xfId="2" applyFont="1" applyBorder="1"/>
    <xf numFmtId="0" fontId="5" fillId="0" borderId="7" xfId="2" applyFont="1" applyBorder="1"/>
    <xf numFmtId="0" fontId="19" fillId="0" borderId="6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right" vertical="center" wrapText="1"/>
    </xf>
    <xf numFmtId="0" fontId="19" fillId="0" borderId="2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43" fontId="19" fillId="0" borderId="1" xfId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2" fontId="20" fillId="0" borderId="5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center" vertical="center"/>
    </xf>
    <xf numFmtId="43" fontId="20" fillId="0" borderId="5" xfId="1" applyFont="1" applyFill="1" applyBorder="1" applyAlignment="1">
      <alignment horizontal="center" vertical="center"/>
    </xf>
    <xf numFmtId="43" fontId="20" fillId="0" borderId="7" xfId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43" fontId="19" fillId="0" borderId="7" xfId="1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center" vertical="center" wrapText="1"/>
    </xf>
    <xf numFmtId="4" fontId="20" fillId="0" borderId="5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43" fontId="19" fillId="0" borderId="7" xfId="1" applyFont="1" applyFill="1" applyBorder="1" applyAlignment="1">
      <alignment vertical="center"/>
    </xf>
    <xf numFmtId="0" fontId="21" fillId="0" borderId="0" xfId="0" applyFont="1" applyBorder="1"/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1" fillId="0" borderId="0" xfId="4"/>
    <xf numFmtId="0" fontId="24" fillId="0" borderId="0" xfId="0" applyFont="1"/>
    <xf numFmtId="0" fontId="22" fillId="0" borderId="0" xfId="0" applyFont="1" applyAlignment="1">
      <alignment horizontal="center"/>
    </xf>
    <xf numFmtId="0" fontId="25" fillId="0" borderId="0" xfId="0" applyFont="1" applyBorder="1" applyAlignment="1"/>
    <xf numFmtId="0" fontId="24" fillId="0" borderId="0" xfId="0" applyFont="1" applyFill="1" applyBorder="1" applyAlignment="1">
      <alignment horizontal="center"/>
    </xf>
    <xf numFmtId="0" fontId="18" fillId="0" borderId="0" xfId="3" applyFill="1" applyBorder="1" applyAlignment="1">
      <alignment vertical="center" wrapText="1"/>
    </xf>
    <xf numFmtId="0" fontId="24" fillId="0" borderId="0" xfId="0" applyFont="1" applyFill="1" applyBorder="1"/>
    <xf numFmtId="0" fontId="0" fillId="0" borderId="0" xfId="0" applyFill="1" applyBorder="1"/>
    <xf numFmtId="0" fontId="24" fillId="0" borderId="62" xfId="0" applyFont="1" applyBorder="1" applyAlignment="1">
      <alignment horizontal="center"/>
    </xf>
    <xf numFmtId="0" fontId="24" fillId="0" borderId="62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/>
    </xf>
    <xf numFmtId="0" fontId="0" fillId="0" borderId="62" xfId="0" applyFill="1" applyBorder="1" applyAlignment="1">
      <alignment horizontal="center" vertical="center"/>
    </xf>
    <xf numFmtId="0" fontId="24" fillId="5" borderId="62" xfId="0" applyFont="1" applyFill="1" applyBorder="1"/>
    <xf numFmtId="0" fontId="24" fillId="0" borderId="62" xfId="0" applyFont="1" applyFill="1" applyBorder="1"/>
    <xf numFmtId="164" fontId="24" fillId="3" borderId="62" xfId="0" applyNumberFormat="1" applyFont="1" applyFill="1" applyBorder="1" applyAlignment="1">
      <alignment vertical="center"/>
    </xf>
    <xf numFmtId="9" fontId="24" fillId="3" borderId="62" xfId="0" applyNumberFormat="1" applyFont="1" applyFill="1" applyBorder="1" applyAlignment="1">
      <alignment vertical="center"/>
    </xf>
    <xf numFmtId="164" fontId="24" fillId="0" borderId="62" xfId="0" applyNumberFormat="1" applyFont="1" applyFill="1" applyBorder="1" applyAlignment="1">
      <alignment vertical="center"/>
    </xf>
    <xf numFmtId="9" fontId="24" fillId="0" borderId="62" xfId="0" applyNumberFormat="1" applyFont="1" applyFill="1" applyBorder="1" applyAlignment="1">
      <alignment vertical="center"/>
    </xf>
    <xf numFmtId="4" fontId="24" fillId="5" borderId="62" xfId="0" applyNumberFormat="1" applyFont="1" applyFill="1" applyBorder="1"/>
    <xf numFmtId="164" fontId="24" fillId="5" borderId="62" xfId="0" applyNumberFormat="1" applyFont="1" applyFill="1" applyBorder="1" applyAlignment="1">
      <alignment horizontal="center"/>
    </xf>
    <xf numFmtId="9" fontId="24" fillId="5" borderId="62" xfId="0" applyNumberFormat="1" applyFont="1" applyFill="1" applyBorder="1" applyAlignment="1">
      <alignment horizontal="center"/>
    </xf>
    <xf numFmtId="164" fontId="0" fillId="0" borderId="62" xfId="0" applyNumberFormat="1" applyFill="1" applyBorder="1"/>
    <xf numFmtId="43" fontId="24" fillId="0" borderId="62" xfId="0" applyNumberFormat="1" applyFont="1" applyFill="1" applyBorder="1"/>
    <xf numFmtId="0" fontId="0" fillId="0" borderId="62" xfId="0" applyFill="1" applyBorder="1"/>
    <xf numFmtId="164" fontId="24" fillId="0" borderId="62" xfId="0" applyNumberFormat="1" applyFont="1" applyFill="1" applyBorder="1"/>
    <xf numFmtId="0" fontId="24" fillId="0" borderId="0" xfId="0" applyFont="1" applyAlignment="1">
      <alignment horizontal="center"/>
    </xf>
    <xf numFmtId="0" fontId="21" fillId="0" borderId="15" xfId="0" applyFont="1" applyBorder="1"/>
    <xf numFmtId="0" fontId="27" fillId="0" borderId="15" xfId="0" applyFont="1" applyBorder="1" applyAlignment="1">
      <alignment horizontal="center" vertical="center"/>
    </xf>
    <xf numFmtId="0" fontId="24" fillId="0" borderId="15" xfId="0" applyFont="1" applyBorder="1"/>
    <xf numFmtId="0" fontId="0" fillId="0" borderId="15" xfId="0" applyBorder="1"/>
    <xf numFmtId="165" fontId="24" fillId="0" borderId="0" xfId="0" applyNumberFormat="1" applyFont="1"/>
    <xf numFmtId="0" fontId="19" fillId="0" borderId="62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justify" vertical="center" wrapText="1"/>
    </xf>
    <xf numFmtId="0" fontId="20" fillId="0" borderId="3" xfId="0" applyFont="1" applyFill="1" applyBorder="1" applyAlignment="1">
      <alignment horizontal="justify" vertical="center" wrapText="1"/>
    </xf>
    <xf numFmtId="0" fontId="20" fillId="0" borderId="4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4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center"/>
    </xf>
    <xf numFmtId="0" fontId="19" fillId="0" borderId="2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2" fillId="0" borderId="8" xfId="0" applyFont="1" applyBorder="1"/>
    <xf numFmtId="0" fontId="2" fillId="0" borderId="8" xfId="0" applyFont="1" applyBorder="1" applyAlignment="1">
      <alignment vertical="center"/>
    </xf>
    <xf numFmtId="0" fontId="19" fillId="0" borderId="62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vertical="center"/>
    </xf>
    <xf numFmtId="0" fontId="8" fillId="0" borderId="62" xfId="0" applyFont="1" applyFill="1" applyBorder="1" applyAlignment="1">
      <alignment horizontal="left" vertical="center"/>
    </xf>
    <xf numFmtId="0" fontId="24" fillId="0" borderId="62" xfId="0" applyFont="1" applyFill="1" applyBorder="1" applyAlignment="1">
      <alignment horizontal="left" vertical="center"/>
    </xf>
    <xf numFmtId="164" fontId="8" fillId="0" borderId="62" xfId="0" applyNumberFormat="1" applyFont="1" applyFill="1" applyBorder="1" applyAlignment="1">
      <alignment horizontal="right"/>
    </xf>
    <xf numFmtId="10" fontId="21" fillId="0" borderId="62" xfId="0" applyNumberFormat="1" applyFont="1" applyFill="1" applyBorder="1" applyAlignment="1">
      <alignment horizontal="center"/>
    </xf>
    <xf numFmtId="43" fontId="21" fillId="0" borderId="62" xfId="0" applyNumberFormat="1" applyFont="1" applyFill="1" applyBorder="1" applyAlignment="1">
      <alignment horizontal="center"/>
    </xf>
    <xf numFmtId="10" fontId="24" fillId="0" borderId="62" xfId="0" applyNumberFormat="1" applyFont="1" applyFill="1" applyBorder="1" applyAlignment="1">
      <alignment horizontal="center"/>
    </xf>
    <xf numFmtId="43" fontId="24" fillId="0" borderId="62" xfId="0" applyNumberFormat="1" applyFont="1" applyFill="1" applyBorder="1" applyAlignment="1">
      <alignment horizontal="center"/>
    </xf>
    <xf numFmtId="0" fontId="24" fillId="0" borderId="62" xfId="0" applyFont="1" applyFill="1" applyBorder="1" applyAlignment="1">
      <alignment horizontal="center"/>
    </xf>
    <xf numFmtId="164" fontId="21" fillId="0" borderId="62" xfId="0" applyNumberFormat="1" applyFont="1" applyFill="1" applyBorder="1" applyAlignment="1">
      <alignment horizontal="center" vertical="center"/>
    </xf>
    <xf numFmtId="164" fontId="24" fillId="0" borderId="62" xfId="0" applyNumberFormat="1" applyFont="1" applyFill="1" applyBorder="1" applyAlignment="1">
      <alignment horizontal="center" vertical="center"/>
    </xf>
    <xf numFmtId="2" fontId="24" fillId="0" borderId="62" xfId="0" applyNumberFormat="1" applyFont="1" applyFill="1" applyBorder="1" applyAlignment="1">
      <alignment horizontal="center" vertical="center"/>
    </xf>
    <xf numFmtId="164" fontId="0" fillId="0" borderId="62" xfId="0" applyNumberFormat="1" applyFill="1" applyBorder="1" applyAlignment="1">
      <alignment horizontal="center" vertical="center"/>
    </xf>
    <xf numFmtId="43" fontId="24" fillId="0" borderId="62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4" fillId="0" borderId="62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18" fillId="0" borderId="0" xfId="3" applyFill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10" fontId="5" fillId="0" borderId="44" xfId="2" applyNumberFormat="1" applyFont="1" applyBorder="1" applyAlignment="1">
      <alignment horizontal="center"/>
    </xf>
    <xf numFmtId="10" fontId="5" fillId="0" borderId="47" xfId="2" applyNumberFormat="1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0" borderId="19" xfId="2" applyFont="1" applyBorder="1" applyAlignment="1">
      <alignment horizontal="left"/>
    </xf>
    <xf numFmtId="0" fontId="5" fillId="0" borderId="20" xfId="2" applyFont="1" applyBorder="1" applyAlignment="1">
      <alignment horizontal="left"/>
    </xf>
    <xf numFmtId="0" fontId="5" fillId="0" borderId="21" xfId="2" applyFont="1" applyBorder="1" applyAlignment="1">
      <alignment horizontal="left"/>
    </xf>
    <xf numFmtId="0" fontId="8" fillId="0" borderId="23" xfId="2" applyFont="1" applyBorder="1" applyAlignment="1">
      <alignment horizontal="right"/>
    </xf>
    <xf numFmtId="0" fontId="8" fillId="0" borderId="24" xfId="2" applyFont="1" applyBorder="1" applyAlignment="1">
      <alignment horizontal="right"/>
    </xf>
    <xf numFmtId="0" fontId="8" fillId="0" borderId="25" xfId="2" applyFont="1" applyBorder="1" applyAlignment="1">
      <alignment horizontal="right"/>
    </xf>
    <xf numFmtId="0" fontId="9" fillId="0" borderId="27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9" fillId="0" borderId="17" xfId="2" applyFont="1" applyBorder="1" applyAlignment="1">
      <alignment horizontal="center"/>
    </xf>
    <xf numFmtId="0" fontId="10" fillId="0" borderId="18" xfId="2" applyFont="1" applyBorder="1" applyAlignment="1">
      <alignment vertical="top" wrapText="1"/>
    </xf>
    <xf numFmtId="0" fontId="10" fillId="0" borderId="14" xfId="2" applyFont="1" applyBorder="1" applyAlignment="1">
      <alignment vertical="top" wrapText="1"/>
    </xf>
    <xf numFmtId="0" fontId="10" fillId="0" borderId="29" xfId="2" applyFont="1" applyBorder="1"/>
    <xf numFmtId="0" fontId="10" fillId="0" borderId="30" xfId="2" applyFont="1" applyBorder="1"/>
    <xf numFmtId="0" fontId="10" fillId="0" borderId="31" xfId="2" applyFont="1" applyBorder="1"/>
    <xf numFmtId="0" fontId="5" fillId="0" borderId="33" xfId="2" applyFont="1" applyBorder="1"/>
    <xf numFmtId="0" fontId="5" fillId="0" borderId="34" xfId="2" applyFont="1" applyBorder="1"/>
    <xf numFmtId="0" fontId="5" fillId="0" borderId="35" xfId="2" applyFont="1" applyBorder="1"/>
    <xf numFmtId="0" fontId="5" fillId="0" borderId="33" xfId="2" applyFont="1" applyBorder="1" applyAlignment="1">
      <alignment horizontal="left"/>
    </xf>
    <xf numFmtId="0" fontId="5" fillId="0" borderId="34" xfId="2" applyFont="1" applyBorder="1" applyAlignment="1">
      <alignment horizontal="left"/>
    </xf>
    <xf numFmtId="0" fontId="5" fillId="0" borderId="35" xfId="2" applyFont="1" applyBorder="1" applyAlignment="1">
      <alignment horizontal="left"/>
    </xf>
    <xf numFmtId="0" fontId="5" fillId="0" borderId="37" xfId="2" applyFont="1" applyBorder="1" applyAlignment="1">
      <alignment vertical="top" wrapText="1"/>
    </xf>
    <xf numFmtId="0" fontId="5" fillId="0" borderId="38" xfId="2" applyFont="1" applyBorder="1" applyAlignment="1">
      <alignment vertical="top" wrapText="1"/>
    </xf>
    <xf numFmtId="0" fontId="5" fillId="0" borderId="19" xfId="2" applyFont="1" applyBorder="1" applyAlignment="1">
      <alignment vertical="top" wrapText="1"/>
    </xf>
    <xf numFmtId="0" fontId="5" fillId="0" borderId="21" xfId="2" applyFont="1" applyBorder="1" applyAlignment="1">
      <alignment vertical="top" wrapText="1"/>
    </xf>
    <xf numFmtId="0" fontId="10" fillId="0" borderId="39" xfId="2" applyFont="1" applyBorder="1"/>
    <xf numFmtId="0" fontId="10" fillId="0" borderId="40" xfId="2" applyFont="1" applyBorder="1"/>
    <xf numFmtId="0" fontId="5" fillId="0" borderId="41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46" xfId="2" applyFont="1" applyBorder="1" applyAlignment="1">
      <alignment horizontal="center" vertical="center"/>
    </xf>
    <xf numFmtId="0" fontId="9" fillId="0" borderId="27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8" fillId="0" borderId="23" xfId="2" applyFont="1" applyBorder="1"/>
    <xf numFmtId="0" fontId="8" fillId="0" borderId="24" xfId="2" applyFont="1" applyBorder="1"/>
    <xf numFmtId="0" fontId="8" fillId="0" borderId="48" xfId="2" applyFont="1" applyBorder="1"/>
    <xf numFmtId="0" fontId="6" fillId="0" borderId="27" xfId="2" applyFont="1" applyBorder="1" applyAlignment="1">
      <alignment vertical="center"/>
    </xf>
    <xf numFmtId="0" fontId="6" fillId="0" borderId="16" xfId="2" applyFont="1" applyBorder="1" applyAlignment="1">
      <alignment vertical="center"/>
    </xf>
    <xf numFmtId="0" fontId="6" fillId="0" borderId="17" xfId="2" applyFont="1" applyBorder="1" applyAlignment="1">
      <alignment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5" fillId="0" borderId="51" xfId="2" applyFont="1" applyBorder="1"/>
    <xf numFmtId="0" fontId="5" fillId="0" borderId="30" xfId="2" applyFont="1" applyBorder="1"/>
    <xf numFmtId="0" fontId="5" fillId="0" borderId="31" xfId="2" applyFont="1" applyBorder="1"/>
    <xf numFmtId="0" fontId="8" fillId="0" borderId="48" xfId="2" applyFont="1" applyBorder="1" applyAlignment="1">
      <alignment horizontal="right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0" fillId="0" borderId="39" xfId="2" applyFont="1" applyBorder="1" applyAlignment="1">
      <alignment horizontal="center"/>
    </xf>
    <xf numFmtId="0" fontId="10" fillId="0" borderId="34" xfId="2" applyFont="1" applyBorder="1" applyAlignment="1">
      <alignment horizontal="center"/>
    </xf>
    <xf numFmtId="0" fontId="5" fillId="0" borderId="33" xfId="2" applyFont="1" applyBorder="1" applyAlignment="1">
      <alignment wrapText="1"/>
    </xf>
    <xf numFmtId="0" fontId="5" fillId="0" borderId="34" xfId="2" applyFont="1" applyBorder="1" applyAlignment="1">
      <alignment wrapText="1"/>
    </xf>
    <xf numFmtId="0" fontId="5" fillId="0" borderId="40" xfId="2" applyFont="1" applyBorder="1" applyAlignment="1">
      <alignment wrapText="1"/>
    </xf>
    <xf numFmtId="0" fontId="10" fillId="0" borderId="34" xfId="2" applyFont="1" applyBorder="1" applyAlignment="1">
      <alignment wrapText="1"/>
    </xf>
    <xf numFmtId="0" fontId="10" fillId="0" borderId="35" xfId="2" applyFont="1" applyBorder="1" applyAlignment="1">
      <alignment wrapText="1"/>
    </xf>
    <xf numFmtId="0" fontId="12" fillId="0" borderId="24" xfId="2" applyFont="1" applyBorder="1"/>
    <xf numFmtId="0" fontId="12" fillId="0" borderId="48" xfId="2" applyFont="1" applyBorder="1"/>
    <xf numFmtId="0" fontId="5" fillId="0" borderId="51" xfId="2" applyFont="1" applyBorder="1" applyAlignment="1">
      <alignment horizontal="right"/>
    </xf>
    <xf numFmtId="0" fontId="5" fillId="0" borderId="30" xfId="2" applyFont="1" applyBorder="1" applyAlignment="1">
      <alignment horizontal="right"/>
    </xf>
    <xf numFmtId="0" fontId="5" fillId="0" borderId="31" xfId="2" applyFont="1" applyBorder="1" applyAlignment="1">
      <alignment horizontal="right"/>
    </xf>
    <xf numFmtId="0" fontId="5" fillId="0" borderId="33" xfId="2" applyFont="1" applyBorder="1" applyAlignment="1">
      <alignment horizontal="right"/>
    </xf>
    <xf numFmtId="0" fontId="5" fillId="0" borderId="34" xfId="2" applyFont="1" applyBorder="1" applyAlignment="1">
      <alignment horizontal="right"/>
    </xf>
    <xf numFmtId="0" fontId="5" fillId="0" borderId="35" xfId="2" applyFont="1" applyBorder="1" applyAlignment="1">
      <alignment horizontal="right"/>
    </xf>
    <xf numFmtId="0" fontId="5" fillId="0" borderId="37" xfId="2" applyFont="1" applyBorder="1" applyAlignment="1">
      <alignment horizontal="right"/>
    </xf>
    <xf numFmtId="0" fontId="5" fillId="0" borderId="42" xfId="2" applyFont="1" applyBorder="1" applyAlignment="1">
      <alignment horizontal="right"/>
    </xf>
    <xf numFmtId="0" fontId="5" fillId="0" borderId="43" xfId="2" applyFont="1" applyBorder="1" applyAlignment="1">
      <alignment horizontal="right"/>
    </xf>
    <xf numFmtId="0" fontId="6" fillId="0" borderId="57" xfId="2" applyFont="1" applyBorder="1"/>
    <xf numFmtId="0" fontId="5" fillId="0" borderId="58" xfId="2" applyFont="1" applyBorder="1"/>
    <xf numFmtId="0" fontId="5" fillId="0" borderId="59" xfId="2" applyFont="1" applyBorder="1"/>
    <xf numFmtId="0" fontId="6" fillId="0" borderId="11" xfId="2" applyFont="1" applyBorder="1"/>
    <xf numFmtId="0" fontId="6" fillId="0" borderId="0" xfId="2" applyFont="1" applyBorder="1"/>
    <xf numFmtId="0" fontId="6" fillId="0" borderId="12" xfId="2" applyFont="1" applyBorder="1"/>
    <xf numFmtId="0" fontId="4" fillId="0" borderId="11" xfId="2" applyFont="1" applyBorder="1"/>
    <xf numFmtId="0" fontId="4" fillId="0" borderId="0" xfId="2" applyFont="1" applyBorder="1"/>
    <xf numFmtId="0" fontId="4" fillId="0" borderId="0" xfId="2" applyFont="1" applyBorder="1" applyAlignment="1">
      <alignment horizontal="left" wrapText="1"/>
    </xf>
    <xf numFmtId="0" fontId="4" fillId="0" borderId="12" xfId="2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justify" vertical="center" wrapText="1"/>
    </xf>
    <xf numFmtId="0" fontId="19" fillId="0" borderId="6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19" fillId="0" borderId="13" xfId="0" applyFont="1" applyFill="1" applyBorder="1" applyAlignment="1">
      <alignment vertical="center"/>
    </xf>
    <xf numFmtId="43" fontId="19" fillId="0" borderId="5" xfId="1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43" fontId="19" fillId="0" borderId="62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</cellXfs>
  <cellStyles count="5">
    <cellStyle name="Normal" xfId="0" builtinId="0"/>
    <cellStyle name="Normal 2 2 2" xfId="4"/>
    <cellStyle name="Normal 3" xfId="2"/>
    <cellStyle name="Saída" xfId="3" builtinId="2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0</xdr:row>
      <xdr:rowOff>66674</xdr:rowOff>
    </xdr:from>
    <xdr:to>
      <xdr:col>1</xdr:col>
      <xdr:colOff>809624</xdr:colOff>
      <xdr:row>6</xdr:row>
      <xdr:rowOff>85724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xmlns="" id="{A9AFF80A-8D42-4233-8742-8CB0C4DC2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66674"/>
          <a:ext cx="14382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view="pageBreakPreview" zoomScale="90" zoomScaleNormal="110" zoomScaleSheetLayoutView="90" workbookViewId="0">
      <selection activeCell="Q12" sqref="Q12"/>
    </sheetView>
  </sheetViews>
  <sheetFormatPr defaultRowHeight="15"/>
  <cols>
    <col min="1" max="1" width="6.140625" customWidth="1"/>
    <col min="2" max="3" width="7.5703125" customWidth="1"/>
    <col min="4" max="4" width="2" customWidth="1"/>
    <col min="9" max="9" width="6.28515625" customWidth="1"/>
    <col min="10" max="10" width="8" customWidth="1"/>
    <col min="13" max="13" width="11.140625" style="3" customWidth="1"/>
  </cols>
  <sheetData>
    <row r="1" spans="1:14" ht="15" customHeight="1">
      <c r="A1" s="133"/>
      <c r="B1" s="133"/>
      <c r="C1" s="133"/>
      <c r="D1" s="142"/>
      <c r="E1" s="142"/>
      <c r="F1" s="142"/>
      <c r="G1" s="142"/>
      <c r="H1" s="142"/>
      <c r="I1" s="142"/>
      <c r="J1" s="140"/>
      <c r="K1" s="140"/>
      <c r="L1" s="140"/>
      <c r="M1" s="140"/>
    </row>
    <row r="2" spans="1:14" ht="15" customHeight="1">
      <c r="A2" s="133"/>
      <c r="B2" s="133"/>
      <c r="C2" s="133"/>
      <c r="D2" s="142"/>
      <c r="E2" s="142"/>
      <c r="F2" s="142"/>
      <c r="G2" s="142"/>
      <c r="H2" s="142"/>
      <c r="I2" s="142"/>
      <c r="J2" s="140"/>
      <c r="K2" s="140"/>
      <c r="L2" s="140"/>
      <c r="M2" s="140"/>
    </row>
    <row r="3" spans="1:14" ht="15" customHeight="1">
      <c r="A3" s="133"/>
      <c r="B3" s="133"/>
      <c r="C3" s="133"/>
      <c r="D3" s="142"/>
      <c r="E3" s="142"/>
      <c r="F3" s="142"/>
      <c r="G3" s="142"/>
      <c r="H3" s="142"/>
      <c r="I3" s="142"/>
      <c r="J3" s="140"/>
      <c r="K3" s="140"/>
      <c r="L3" s="140"/>
      <c r="M3" s="140"/>
    </row>
    <row r="4" spans="1:14">
      <c r="A4" s="133"/>
      <c r="B4" s="133"/>
      <c r="C4" s="133"/>
      <c r="D4" s="142"/>
      <c r="E4" s="142"/>
      <c r="F4" s="142"/>
      <c r="G4" s="142"/>
      <c r="H4" s="142"/>
      <c r="I4" s="142"/>
      <c r="J4" s="141"/>
      <c r="K4" s="141"/>
      <c r="L4" s="141"/>
      <c r="M4" s="141"/>
    </row>
    <row r="5" spans="1:14">
      <c r="A5" s="145" t="s">
        <v>88</v>
      </c>
      <c r="B5" s="145"/>
      <c r="C5" s="145"/>
      <c r="D5" s="145"/>
      <c r="E5" s="145"/>
      <c r="F5" s="145"/>
      <c r="G5" s="145"/>
      <c r="H5" s="144" t="s">
        <v>87</v>
      </c>
      <c r="I5" s="144"/>
      <c r="J5" s="144"/>
      <c r="K5" s="144"/>
      <c r="L5" s="144"/>
      <c r="M5" s="144"/>
    </row>
    <row r="6" spans="1:14">
      <c r="A6" s="110" t="s">
        <v>110</v>
      </c>
      <c r="B6" s="110"/>
      <c r="C6" s="110"/>
      <c r="D6" s="110"/>
      <c r="E6" s="110"/>
      <c r="F6" s="110"/>
      <c r="G6" s="110"/>
      <c r="H6" s="144" t="s">
        <v>111</v>
      </c>
      <c r="I6" s="144"/>
      <c r="J6" s="144"/>
      <c r="K6" s="144" t="s">
        <v>112</v>
      </c>
      <c r="L6" s="144"/>
      <c r="M6" s="144"/>
    </row>
    <row r="7" spans="1:14">
      <c r="A7" s="139" t="s">
        <v>113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1:14" ht="19.5" customHeight="1">
      <c r="A8" s="143" t="s">
        <v>69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pans="1:14" ht="51">
      <c r="A9" s="269" t="s">
        <v>0</v>
      </c>
      <c r="B9" s="269" t="s">
        <v>1</v>
      </c>
      <c r="C9" s="270" t="s">
        <v>2</v>
      </c>
      <c r="D9" s="270"/>
      <c r="E9" s="270" t="s">
        <v>3</v>
      </c>
      <c r="F9" s="270"/>
      <c r="G9" s="270"/>
      <c r="H9" s="270"/>
      <c r="I9" s="49" t="s">
        <v>4</v>
      </c>
      <c r="J9" s="269" t="s">
        <v>32</v>
      </c>
      <c r="K9" s="269" t="s">
        <v>5</v>
      </c>
      <c r="L9" s="269" t="s">
        <v>6</v>
      </c>
      <c r="M9" s="271" t="s">
        <v>7</v>
      </c>
    </row>
    <row r="10" spans="1:14" ht="15.75" thickBot="1">
      <c r="A10" s="50">
        <v>1</v>
      </c>
      <c r="B10" s="51"/>
      <c r="C10" s="146"/>
      <c r="D10" s="147"/>
      <c r="E10" s="264" t="s">
        <v>8</v>
      </c>
      <c r="F10" s="265"/>
      <c r="G10" s="265"/>
      <c r="H10" s="266"/>
      <c r="I10" s="114"/>
      <c r="J10" s="54"/>
      <c r="K10" s="267"/>
      <c r="L10" s="56"/>
      <c r="M10" s="268">
        <f>SUM(M11:M12)</f>
        <v>983.95988199999988</v>
      </c>
      <c r="N10" s="6"/>
    </row>
    <row r="11" spans="1:14" ht="15.75" thickBot="1">
      <c r="A11" s="58" t="s">
        <v>9</v>
      </c>
      <c r="B11" s="59">
        <v>10008</v>
      </c>
      <c r="C11" s="119" t="s">
        <v>10</v>
      </c>
      <c r="D11" s="120"/>
      <c r="E11" s="121" t="s">
        <v>11</v>
      </c>
      <c r="F11" s="122"/>
      <c r="G11" s="122"/>
      <c r="H11" s="123"/>
      <c r="I11" s="60" t="s">
        <v>12</v>
      </c>
      <c r="J11" s="61">
        <v>100</v>
      </c>
      <c r="K11" s="62">
        <v>1.4</v>
      </c>
      <c r="L11" s="63">
        <f>K11+(K11*27.45%)</f>
        <v>1.7842999999999998</v>
      </c>
      <c r="M11" s="64">
        <f>L11*J11</f>
        <v>178.42999999999998</v>
      </c>
      <c r="N11" s="5"/>
    </row>
    <row r="12" spans="1:14" ht="27" customHeight="1" thickBot="1">
      <c r="A12" s="58" t="s">
        <v>13</v>
      </c>
      <c r="B12" s="59">
        <v>11340</v>
      </c>
      <c r="C12" s="119" t="s">
        <v>10</v>
      </c>
      <c r="D12" s="120"/>
      <c r="E12" s="121" t="s">
        <v>77</v>
      </c>
      <c r="F12" s="122"/>
      <c r="G12" s="122"/>
      <c r="H12" s="123"/>
      <c r="I12" s="60" t="s">
        <v>12</v>
      </c>
      <c r="J12" s="63">
        <v>4</v>
      </c>
      <c r="K12" s="62">
        <v>158.00899999999999</v>
      </c>
      <c r="L12" s="63">
        <f>K12+(K12*27.45%)</f>
        <v>201.38247049999998</v>
      </c>
      <c r="M12" s="64">
        <f>L12*J12</f>
        <v>805.52988199999993</v>
      </c>
      <c r="N12" s="5"/>
    </row>
    <row r="13" spans="1:14" ht="15.75" thickBot="1">
      <c r="A13" s="50">
        <v>2</v>
      </c>
      <c r="B13" s="51"/>
      <c r="C13" s="127"/>
      <c r="D13" s="128"/>
      <c r="E13" s="124" t="s">
        <v>15</v>
      </c>
      <c r="F13" s="125"/>
      <c r="G13" s="125"/>
      <c r="H13" s="126"/>
      <c r="I13" s="52"/>
      <c r="J13" s="54"/>
      <c r="K13" s="55"/>
      <c r="L13" s="63"/>
      <c r="M13" s="57">
        <f>SUM(M14:M15)</f>
        <v>832.15673599999991</v>
      </c>
      <c r="N13" s="5"/>
    </row>
    <row r="14" spans="1:14" ht="26.25" customHeight="1" thickBot="1">
      <c r="A14" s="58" t="s">
        <v>16</v>
      </c>
      <c r="B14" s="59">
        <v>20174</v>
      </c>
      <c r="C14" s="119" t="s">
        <v>10</v>
      </c>
      <c r="D14" s="120"/>
      <c r="E14" s="121" t="s">
        <v>70</v>
      </c>
      <c r="F14" s="122"/>
      <c r="G14" s="122"/>
      <c r="H14" s="123"/>
      <c r="I14" s="60" t="s">
        <v>17</v>
      </c>
      <c r="J14" s="63">
        <v>4</v>
      </c>
      <c r="K14" s="62">
        <v>80</v>
      </c>
      <c r="L14" s="63">
        <f>K14+(K14*27.45%)</f>
        <v>101.96</v>
      </c>
      <c r="M14" s="65">
        <f t="shared" ref="M14:M15" si="0">J14*L14</f>
        <v>407.84</v>
      </c>
    </row>
    <row r="15" spans="1:14" ht="30.75" customHeight="1" thickBot="1">
      <c r="A15" s="58" t="s">
        <v>18</v>
      </c>
      <c r="B15" s="59">
        <v>20235</v>
      </c>
      <c r="C15" s="119" t="s">
        <v>10</v>
      </c>
      <c r="D15" s="120"/>
      <c r="E15" s="121" t="s">
        <v>19</v>
      </c>
      <c r="F15" s="122"/>
      <c r="G15" s="122"/>
      <c r="H15" s="123"/>
      <c r="I15" s="60" t="s">
        <v>12</v>
      </c>
      <c r="J15" s="63">
        <v>65.28</v>
      </c>
      <c r="K15" s="66">
        <v>5.0999999999999996</v>
      </c>
      <c r="L15" s="63">
        <f>K15+(K15*27.45%)</f>
        <v>6.4999499999999992</v>
      </c>
      <c r="M15" s="65">
        <f t="shared" si="0"/>
        <v>424.31673599999993</v>
      </c>
    </row>
    <row r="16" spans="1:14" ht="15.75" customHeight="1" thickBot="1">
      <c r="A16" s="50">
        <v>3</v>
      </c>
      <c r="B16" s="51"/>
      <c r="C16" s="127"/>
      <c r="D16" s="128"/>
      <c r="E16" s="124" t="s">
        <v>22</v>
      </c>
      <c r="F16" s="125"/>
      <c r="G16" s="125"/>
      <c r="H16" s="126"/>
      <c r="I16" s="53"/>
      <c r="J16" s="67"/>
      <c r="K16" s="68"/>
      <c r="L16" s="63"/>
      <c r="M16" s="69">
        <f>SUM(M17:M18)</f>
        <v>4176.0674840000001</v>
      </c>
    </row>
    <row r="17" spans="1:13" ht="18" customHeight="1" thickBot="1">
      <c r="A17" s="58" t="s">
        <v>20</v>
      </c>
      <c r="B17" s="59">
        <v>50757</v>
      </c>
      <c r="C17" s="119" t="s">
        <v>10</v>
      </c>
      <c r="D17" s="120"/>
      <c r="E17" s="121" t="s">
        <v>78</v>
      </c>
      <c r="F17" s="122"/>
      <c r="G17" s="122"/>
      <c r="H17" s="123"/>
      <c r="I17" s="60" t="s">
        <v>17</v>
      </c>
      <c r="J17" s="61">
        <v>0.8</v>
      </c>
      <c r="K17" s="70">
        <v>2314.61</v>
      </c>
      <c r="L17" s="63">
        <f>K17+(K17*27.45%)</f>
        <v>2949.9704449999999</v>
      </c>
      <c r="M17" s="65">
        <f>J17*L17</f>
        <v>2359.9763560000001</v>
      </c>
    </row>
    <row r="18" spans="1:13" ht="19.5" customHeight="1" thickBot="1">
      <c r="A18" s="58" t="s">
        <v>21</v>
      </c>
      <c r="B18" s="59">
        <v>60046</v>
      </c>
      <c r="C18" s="119" t="s">
        <v>10</v>
      </c>
      <c r="D18" s="120"/>
      <c r="E18" s="121" t="s">
        <v>79</v>
      </c>
      <c r="F18" s="122"/>
      <c r="G18" s="122"/>
      <c r="H18" s="123"/>
      <c r="I18" s="60" t="s">
        <v>12</v>
      </c>
      <c r="J18" s="61">
        <v>33.200000000000003</v>
      </c>
      <c r="K18" s="60">
        <v>42.92</v>
      </c>
      <c r="L18" s="63">
        <f>K18+(K18*27.45%)</f>
        <v>54.701540000000001</v>
      </c>
      <c r="M18" s="65">
        <f>J18*L18</f>
        <v>1816.0911280000003</v>
      </c>
    </row>
    <row r="19" spans="1:13" ht="15.75" thickBot="1">
      <c r="A19" s="50">
        <v>4</v>
      </c>
      <c r="B19" s="51"/>
      <c r="C19" s="127"/>
      <c r="D19" s="128"/>
      <c r="E19" s="124" t="s">
        <v>25</v>
      </c>
      <c r="F19" s="125"/>
      <c r="G19" s="125"/>
      <c r="H19" s="126"/>
      <c r="I19" s="53"/>
      <c r="J19" s="67"/>
      <c r="K19" s="68"/>
      <c r="L19" s="63"/>
      <c r="M19" s="69">
        <f>SUM(M20:M21)</f>
        <v>15905.493884399999</v>
      </c>
    </row>
    <row r="20" spans="1:13" ht="20.25" customHeight="1" thickBot="1">
      <c r="A20" s="58" t="s">
        <v>23</v>
      </c>
      <c r="B20" s="59">
        <v>70058</v>
      </c>
      <c r="C20" s="119" t="s">
        <v>10</v>
      </c>
      <c r="D20" s="120"/>
      <c r="E20" s="121" t="s">
        <v>80</v>
      </c>
      <c r="F20" s="122"/>
      <c r="G20" s="122"/>
      <c r="H20" s="123"/>
      <c r="I20" s="60" t="s">
        <v>12</v>
      </c>
      <c r="J20" s="63">
        <v>136.66</v>
      </c>
      <c r="K20" s="66">
        <v>51.28</v>
      </c>
      <c r="L20" s="63">
        <f>K20+(K20*27.45%)</f>
        <v>65.356359999999995</v>
      </c>
      <c r="M20" s="65">
        <f>J20*L20</f>
        <v>8931.6001575999999</v>
      </c>
    </row>
    <row r="21" spans="1:13" ht="18.75" customHeight="1" thickBot="1">
      <c r="A21" s="58" t="s">
        <v>24</v>
      </c>
      <c r="B21" s="59">
        <v>70308</v>
      </c>
      <c r="C21" s="119" t="s">
        <v>10</v>
      </c>
      <c r="D21" s="120"/>
      <c r="E21" s="129" t="s">
        <v>81</v>
      </c>
      <c r="F21" s="130"/>
      <c r="G21" s="130"/>
      <c r="H21" s="131"/>
      <c r="I21" s="60" t="s">
        <v>12</v>
      </c>
      <c r="J21" s="63">
        <v>136.66</v>
      </c>
      <c r="K21" s="66">
        <v>40.04</v>
      </c>
      <c r="L21" s="63">
        <f>K21+(K21*27.45%)</f>
        <v>51.03098</v>
      </c>
      <c r="M21" s="65">
        <f t="shared" ref="M21" si="1">J21*L21</f>
        <v>6973.8937268</v>
      </c>
    </row>
    <row r="22" spans="1:13" ht="15.75" thickBot="1">
      <c r="A22" s="50">
        <v>5</v>
      </c>
      <c r="B22" s="51"/>
      <c r="C22" s="127"/>
      <c r="D22" s="128"/>
      <c r="E22" s="124" t="s">
        <v>27</v>
      </c>
      <c r="F22" s="125"/>
      <c r="G22" s="125"/>
      <c r="H22" s="126"/>
      <c r="I22" s="53"/>
      <c r="J22" s="67"/>
      <c r="K22" s="68"/>
      <c r="L22" s="63"/>
      <c r="M22" s="69">
        <f>SUM(M23:M23)</f>
        <v>2385.8639999999996</v>
      </c>
    </row>
    <row r="23" spans="1:13" ht="19.5" customHeight="1" thickBot="1">
      <c r="A23" s="58" t="s">
        <v>72</v>
      </c>
      <c r="B23" s="59">
        <v>110763</v>
      </c>
      <c r="C23" s="119" t="s">
        <v>10</v>
      </c>
      <c r="D23" s="120"/>
      <c r="E23" s="121" t="s">
        <v>82</v>
      </c>
      <c r="F23" s="122"/>
      <c r="G23" s="122"/>
      <c r="H23" s="123"/>
      <c r="I23" s="60" t="s">
        <v>12</v>
      </c>
      <c r="J23" s="61">
        <v>60</v>
      </c>
      <c r="K23" s="60">
        <v>31.2</v>
      </c>
      <c r="L23" s="63">
        <f>K23+(K23*27.45%)</f>
        <v>39.764399999999995</v>
      </c>
      <c r="M23" s="65">
        <f t="shared" ref="M23" si="2">J23*L23</f>
        <v>2385.8639999999996</v>
      </c>
    </row>
    <row r="24" spans="1:13" ht="15.75" thickBot="1">
      <c r="A24" s="50">
        <v>6</v>
      </c>
      <c r="B24" s="51"/>
      <c r="C24" s="127"/>
      <c r="D24" s="128"/>
      <c r="E24" s="124" t="s">
        <v>28</v>
      </c>
      <c r="F24" s="125"/>
      <c r="G24" s="125"/>
      <c r="H24" s="126"/>
      <c r="I24" s="53"/>
      <c r="J24" s="67"/>
      <c r="K24" s="68"/>
      <c r="L24" s="63"/>
      <c r="M24" s="69">
        <f>SUM(M25:M25)</f>
        <v>2076.6560256000002</v>
      </c>
    </row>
    <row r="25" spans="1:13" ht="15.75" thickBot="1">
      <c r="A25" s="58" t="s">
        <v>26</v>
      </c>
      <c r="B25" s="59">
        <v>130110</v>
      </c>
      <c r="C25" s="119" t="s">
        <v>10</v>
      </c>
      <c r="D25" s="120"/>
      <c r="E25" s="121" t="s">
        <v>29</v>
      </c>
      <c r="F25" s="122"/>
      <c r="G25" s="122"/>
      <c r="H25" s="123"/>
      <c r="I25" s="60" t="s">
        <v>12</v>
      </c>
      <c r="J25" s="61">
        <v>65.28</v>
      </c>
      <c r="K25" s="60">
        <v>24.96</v>
      </c>
      <c r="L25" s="63">
        <f>K25+(K25*27.45%)</f>
        <v>31.811520000000002</v>
      </c>
      <c r="M25" s="65">
        <f t="shared" ref="M25" si="3">J25*L25</f>
        <v>2076.6560256000002</v>
      </c>
    </row>
    <row r="26" spans="1:13" ht="15.75" thickBot="1">
      <c r="A26" s="50">
        <v>7</v>
      </c>
      <c r="B26" s="51"/>
      <c r="C26" s="127"/>
      <c r="D26" s="128"/>
      <c r="E26" s="124" t="s">
        <v>30</v>
      </c>
      <c r="F26" s="125"/>
      <c r="G26" s="125"/>
      <c r="H26" s="126"/>
      <c r="I26" s="53"/>
      <c r="J26" s="67"/>
      <c r="K26" s="68"/>
      <c r="L26" s="63"/>
      <c r="M26" s="69">
        <f>SUM(M27:M28)</f>
        <v>4459.7303999999995</v>
      </c>
    </row>
    <row r="27" spans="1:13" ht="20.25" customHeight="1" thickBot="1">
      <c r="A27" s="58" t="s">
        <v>74</v>
      </c>
      <c r="B27" s="59">
        <v>150731</v>
      </c>
      <c r="C27" s="119" t="s">
        <v>10</v>
      </c>
      <c r="D27" s="120"/>
      <c r="E27" s="121" t="s">
        <v>85</v>
      </c>
      <c r="F27" s="122"/>
      <c r="G27" s="122"/>
      <c r="H27" s="123"/>
      <c r="I27" s="60" t="s">
        <v>12</v>
      </c>
      <c r="J27" s="71">
        <v>132</v>
      </c>
      <c r="K27" s="60">
        <v>15.66</v>
      </c>
      <c r="L27" s="63">
        <f>K27+(K27*27.45%)</f>
        <v>19.958669999999998</v>
      </c>
      <c r="M27" s="65">
        <f t="shared" ref="M27:M28" si="4">J27*L27</f>
        <v>2634.5444399999997</v>
      </c>
    </row>
    <row r="28" spans="1:13" ht="21.75" customHeight="1" thickBot="1">
      <c r="A28" s="58" t="s">
        <v>83</v>
      </c>
      <c r="B28" s="59">
        <v>150252</v>
      </c>
      <c r="C28" s="119" t="s">
        <v>10</v>
      </c>
      <c r="D28" s="120"/>
      <c r="E28" s="129" t="s">
        <v>84</v>
      </c>
      <c r="F28" s="130"/>
      <c r="G28" s="130"/>
      <c r="H28" s="131"/>
      <c r="I28" s="60" t="s">
        <v>12</v>
      </c>
      <c r="J28" s="61">
        <v>93.6</v>
      </c>
      <c r="K28" s="72">
        <v>15.3</v>
      </c>
      <c r="L28" s="63">
        <f>K28+(K28*27.45%)</f>
        <v>19.499850000000002</v>
      </c>
      <c r="M28" s="65">
        <f t="shared" si="4"/>
        <v>1825.18596</v>
      </c>
    </row>
    <row r="29" spans="1:13" ht="15.75" thickBot="1">
      <c r="A29" s="50">
        <v>8</v>
      </c>
      <c r="B29" s="51"/>
      <c r="C29" s="127"/>
      <c r="D29" s="128"/>
      <c r="E29" s="124" t="s">
        <v>31</v>
      </c>
      <c r="F29" s="125"/>
      <c r="G29" s="125"/>
      <c r="H29" s="126"/>
      <c r="I29" s="68"/>
      <c r="J29" s="67"/>
      <c r="K29" s="68"/>
      <c r="L29" s="63"/>
      <c r="M29" s="69">
        <f>SUM(M30:M30)</f>
        <v>265.096</v>
      </c>
    </row>
    <row r="30" spans="1:13" ht="15.75" thickBot="1">
      <c r="A30" s="58" t="s">
        <v>73</v>
      </c>
      <c r="B30" s="59">
        <v>9537</v>
      </c>
      <c r="C30" s="119" t="s">
        <v>14</v>
      </c>
      <c r="D30" s="120"/>
      <c r="E30" s="121" t="s">
        <v>71</v>
      </c>
      <c r="F30" s="122"/>
      <c r="G30" s="122"/>
      <c r="H30" s="123"/>
      <c r="I30" s="60" t="s">
        <v>12</v>
      </c>
      <c r="J30" s="61">
        <v>100</v>
      </c>
      <c r="K30" s="60">
        <v>2.08</v>
      </c>
      <c r="L30" s="63">
        <f>K30+(K30*27.45%)</f>
        <v>2.65096</v>
      </c>
      <c r="M30" s="65">
        <f>L30*J30</f>
        <v>265.096</v>
      </c>
    </row>
    <row r="31" spans="1:13" ht="15.75" thickBot="1">
      <c r="A31" s="134" t="s">
        <v>86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6"/>
      <c r="M31" s="73">
        <f>SUM(M10,M13,M16,M19,M22,M24,M26,M29)</f>
        <v>31085.024412000002</v>
      </c>
    </row>
    <row r="32" spans="1:13" ht="15.75">
      <c r="A32" s="137"/>
      <c r="B32" s="137"/>
      <c r="C32" s="137"/>
      <c r="D32" s="137"/>
      <c r="E32" s="137"/>
      <c r="F32" s="1"/>
      <c r="G32" s="1"/>
      <c r="H32" s="138"/>
      <c r="I32" s="138"/>
      <c r="J32" s="138"/>
      <c r="K32" s="138"/>
      <c r="L32" s="2"/>
      <c r="M32" s="4"/>
    </row>
    <row r="33" spans="1:13" ht="27.7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</row>
    <row r="35" spans="1:13" ht="15.75">
      <c r="B35" s="74"/>
      <c r="C35" s="75" t="s">
        <v>89</v>
      </c>
      <c r="D35" s="76"/>
      <c r="E35" s="77"/>
      <c r="F35" s="78"/>
      <c r="G35" s="74"/>
      <c r="H35" s="75"/>
      <c r="I35" s="76"/>
      <c r="J35" s="75" t="s">
        <v>90</v>
      </c>
    </row>
    <row r="36" spans="1:13" ht="15.75">
      <c r="B36" s="74"/>
      <c r="C36" s="79" t="s">
        <v>91</v>
      </c>
      <c r="D36" s="80"/>
      <c r="E36" s="77"/>
      <c r="F36" s="78"/>
      <c r="G36" s="74"/>
      <c r="H36" s="79"/>
      <c r="I36" s="80"/>
      <c r="J36" s="79" t="s">
        <v>92</v>
      </c>
    </row>
    <row r="37" spans="1:13" ht="15.75">
      <c r="B37" s="78"/>
      <c r="C37" s="78"/>
      <c r="D37" s="78"/>
      <c r="E37" s="78"/>
      <c r="F37" s="78"/>
      <c r="G37" s="77"/>
      <c r="H37" s="79"/>
      <c r="I37" s="77"/>
      <c r="J37" s="79" t="s">
        <v>93</v>
      </c>
    </row>
  </sheetData>
  <mergeCells count="61">
    <mergeCell ref="C12:D12"/>
    <mergeCell ref="E12:H12"/>
    <mergeCell ref="C9:D9"/>
    <mergeCell ref="E9:H9"/>
    <mergeCell ref="C10:D10"/>
    <mergeCell ref="E10:H10"/>
    <mergeCell ref="D1:I4"/>
    <mergeCell ref="A8:M8"/>
    <mergeCell ref="C11:D11"/>
    <mergeCell ref="E11:H11"/>
    <mergeCell ref="H5:M5"/>
    <mergeCell ref="A5:G5"/>
    <mergeCell ref="H6:J6"/>
    <mergeCell ref="K6:M6"/>
    <mergeCell ref="A33:M33"/>
    <mergeCell ref="A1:C4"/>
    <mergeCell ref="A31:L31"/>
    <mergeCell ref="A32:C32"/>
    <mergeCell ref="D32:E32"/>
    <mergeCell ref="H32:I32"/>
    <mergeCell ref="J32:K32"/>
    <mergeCell ref="C29:D29"/>
    <mergeCell ref="E29:H29"/>
    <mergeCell ref="C30:D30"/>
    <mergeCell ref="E30:H30"/>
    <mergeCell ref="A7:M7"/>
    <mergeCell ref="J1:M2"/>
    <mergeCell ref="J3:M3"/>
    <mergeCell ref="J4:M4"/>
    <mergeCell ref="C28:D28"/>
    <mergeCell ref="E28:H28"/>
    <mergeCell ref="C26:D26"/>
    <mergeCell ref="E26:H26"/>
    <mergeCell ref="C27:D27"/>
    <mergeCell ref="E27:H27"/>
    <mergeCell ref="C25:D25"/>
    <mergeCell ref="E25:H25"/>
    <mergeCell ref="C22:D22"/>
    <mergeCell ref="E22:H22"/>
    <mergeCell ref="C24:D24"/>
    <mergeCell ref="E24:H24"/>
    <mergeCell ref="C23:D23"/>
    <mergeCell ref="E23:H23"/>
    <mergeCell ref="C19:D19"/>
    <mergeCell ref="E19:H19"/>
    <mergeCell ref="C20:D20"/>
    <mergeCell ref="E20:H20"/>
    <mergeCell ref="E21:H21"/>
    <mergeCell ref="C21:D21"/>
    <mergeCell ref="C18:D18"/>
    <mergeCell ref="E17:H17"/>
    <mergeCell ref="E13:H13"/>
    <mergeCell ref="C16:D16"/>
    <mergeCell ref="E16:H16"/>
    <mergeCell ref="C14:D14"/>
    <mergeCell ref="E14:H14"/>
    <mergeCell ref="C15:D15"/>
    <mergeCell ref="E15:H15"/>
    <mergeCell ref="C17:D17"/>
    <mergeCell ref="E18:H18"/>
    <mergeCell ref="C13:D13"/>
  </mergeCells>
  <pageMargins left="0.51181102362204722" right="0.51181102362204722" top="0.78740157480314965" bottom="0.78740157480314965" header="0.31496062992125984" footer="0.31496062992125984"/>
  <pageSetup paperSize="9" scale="89" fitToHeight="0" orientation="portrait" r:id="rId1"/>
  <headerFooter>
    <oddHeader>&amp;C&amp;G</oddHeader>
    <oddFooter>&amp;L&amp;10Rua Rogerio Coutinho, s/nº, Bairro Centro – CEP 68.650-000 CNPJ 04.746.754/0001-46Capitão Poço – Pará - Cel. (91)98880-4782 / (91)98421-4806E-mail - engemastercontr.civil@gmail.com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80" zoomScaleNormal="100" zoomScaleSheetLayoutView="80" workbookViewId="0">
      <selection activeCell="A6" sqref="A6:K9"/>
    </sheetView>
  </sheetViews>
  <sheetFormatPr defaultRowHeight="15"/>
  <cols>
    <col min="1" max="1" width="5.28515625" style="104" customWidth="1"/>
    <col min="2" max="2" width="44.28515625" style="78" customWidth="1"/>
    <col min="3" max="3" width="15.28515625" style="78" customWidth="1"/>
    <col min="4" max="4" width="8.28515625" style="78" customWidth="1"/>
    <col min="5" max="5" width="14.42578125" style="78" customWidth="1"/>
    <col min="6" max="6" width="6.5703125" style="78" customWidth="1"/>
    <col min="7" max="7" width="8.85546875" style="78" customWidth="1"/>
    <col min="8" max="8" width="14.5703125" style="78" customWidth="1"/>
    <col min="9" max="9" width="5.85546875" style="78" customWidth="1"/>
    <col min="10" max="10" width="8.140625" style="78" customWidth="1"/>
    <col min="11" max="11" width="15.42578125" customWidth="1"/>
  </cols>
  <sheetData>
    <row r="1" spans="1:14">
      <c r="A1" s="118"/>
      <c r="B1" s="117"/>
      <c r="C1" s="117"/>
      <c r="D1" s="117"/>
      <c r="E1" s="117"/>
      <c r="F1" s="117"/>
      <c r="G1" s="117"/>
      <c r="H1" s="117"/>
      <c r="I1" s="117"/>
      <c r="J1" s="117"/>
      <c r="K1" s="5"/>
    </row>
    <row r="2" spans="1:14">
      <c r="A2" s="118"/>
      <c r="B2" s="117"/>
      <c r="C2" s="117"/>
      <c r="D2" s="117"/>
      <c r="E2" s="117"/>
      <c r="F2" s="117"/>
      <c r="G2" s="117"/>
      <c r="H2" s="117"/>
      <c r="I2" s="117"/>
      <c r="J2" s="117"/>
      <c r="K2" s="5"/>
    </row>
    <row r="3" spans="1:14">
      <c r="A3" s="81"/>
      <c r="B3" s="82"/>
      <c r="C3" s="82"/>
      <c r="D3" s="82"/>
      <c r="E3" s="168"/>
      <c r="F3" s="168"/>
      <c r="G3" s="168"/>
      <c r="H3" s="168"/>
      <c r="I3" s="83"/>
      <c r="J3" s="83"/>
      <c r="K3" s="84"/>
    </row>
    <row r="4" spans="1:14">
      <c r="A4" s="81"/>
      <c r="B4" s="82"/>
      <c r="C4" s="82"/>
      <c r="D4" s="82"/>
      <c r="E4" s="168"/>
      <c r="F4" s="168"/>
      <c r="G4" s="168"/>
      <c r="H4" s="168"/>
      <c r="I4" s="83"/>
      <c r="J4" s="83"/>
      <c r="K4" s="84"/>
    </row>
    <row r="5" spans="1:14">
      <c r="A5" s="81"/>
      <c r="B5" s="82"/>
      <c r="C5" s="82"/>
      <c r="D5" s="82"/>
      <c r="E5" s="168"/>
      <c r="F5" s="168"/>
      <c r="G5" s="168"/>
      <c r="H5" s="168"/>
      <c r="I5" s="83"/>
      <c r="J5" s="83"/>
      <c r="K5" s="84"/>
    </row>
    <row r="6" spans="1:14">
      <c r="A6" s="272" t="s">
        <v>88</v>
      </c>
      <c r="B6" s="272"/>
      <c r="C6" s="272"/>
      <c r="D6" s="272"/>
      <c r="E6" s="272" t="s">
        <v>108</v>
      </c>
      <c r="F6" s="272"/>
      <c r="G6" s="272"/>
      <c r="H6" s="272"/>
      <c r="I6" s="272"/>
      <c r="J6" s="272"/>
      <c r="K6" s="272"/>
      <c r="L6" s="111"/>
      <c r="M6" s="110"/>
      <c r="N6" s="110"/>
    </row>
    <row r="7" spans="1:14" ht="15.75" thickBot="1">
      <c r="A7" s="272" t="s">
        <v>109</v>
      </c>
      <c r="B7" s="272"/>
      <c r="C7" s="272"/>
      <c r="D7" s="272"/>
      <c r="E7" s="273" t="s">
        <v>112</v>
      </c>
      <c r="F7" s="273"/>
      <c r="G7" s="273"/>
      <c r="H7" s="273"/>
      <c r="I7" s="263" t="s">
        <v>111</v>
      </c>
      <c r="J7" s="263"/>
      <c r="K7" s="263"/>
      <c r="L7" s="112"/>
      <c r="M7" s="112"/>
      <c r="N7" s="113"/>
    </row>
    <row r="8" spans="1:14" ht="15" customHeight="1" thickBot="1">
      <c r="A8" s="272" t="s">
        <v>76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115"/>
      <c r="M8" s="115"/>
      <c r="N8" s="116"/>
    </row>
    <row r="9" spans="1:14" ht="15" customHeight="1">
      <c r="A9" s="162" t="s">
        <v>94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4">
      <c r="A10" s="163" t="s">
        <v>0</v>
      </c>
      <c r="B10" s="164" t="s">
        <v>95</v>
      </c>
      <c r="C10" s="165" t="s">
        <v>96</v>
      </c>
      <c r="D10" s="165" t="s">
        <v>97</v>
      </c>
      <c r="E10" s="166" t="s">
        <v>98</v>
      </c>
      <c r="F10" s="166"/>
      <c r="G10" s="166"/>
      <c r="H10" s="166" t="s">
        <v>99</v>
      </c>
      <c r="I10" s="166"/>
      <c r="J10" s="166"/>
      <c r="K10" s="167" t="s">
        <v>100</v>
      </c>
    </row>
    <row r="11" spans="1:14">
      <c r="A11" s="163"/>
      <c r="B11" s="164"/>
      <c r="C11" s="165"/>
      <c r="D11" s="165"/>
      <c r="E11" s="85" t="s">
        <v>101</v>
      </c>
      <c r="F11" s="85" t="s">
        <v>97</v>
      </c>
      <c r="G11" s="85" t="s">
        <v>102</v>
      </c>
      <c r="H11" s="85" t="s">
        <v>101</v>
      </c>
      <c r="I11" s="85" t="s">
        <v>97</v>
      </c>
      <c r="J11" s="85" t="s">
        <v>103</v>
      </c>
      <c r="K11" s="167"/>
    </row>
    <row r="12" spans="1:14">
      <c r="A12" s="86"/>
      <c r="B12" s="87"/>
      <c r="C12" s="88"/>
      <c r="D12" s="88"/>
      <c r="E12" s="89"/>
      <c r="F12" s="89"/>
      <c r="G12" s="89"/>
      <c r="H12" s="89"/>
      <c r="I12" s="89"/>
      <c r="J12" s="89"/>
      <c r="K12" s="90"/>
    </row>
    <row r="13" spans="1:14">
      <c r="A13" s="143">
        <v>1</v>
      </c>
      <c r="B13" s="143" t="str">
        <f>ORÇAMENTÁRIA!E10</f>
        <v>SERVIÇOS PRELIMINARES</v>
      </c>
      <c r="C13" s="158">
        <f>ORÇAMENTÁRIA!M10</f>
        <v>983.95988199999988</v>
      </c>
      <c r="D13" s="161">
        <f>C13/C40</f>
        <v>3.1653823685599356</v>
      </c>
      <c r="E13" s="91"/>
      <c r="F13" s="91"/>
      <c r="G13" s="91"/>
      <c r="H13" s="92"/>
      <c r="I13" s="92"/>
      <c r="J13" s="92"/>
      <c r="K13" s="160">
        <f>C13</f>
        <v>983.95988199999988</v>
      </c>
    </row>
    <row r="14" spans="1:14">
      <c r="A14" s="143"/>
      <c r="B14" s="143"/>
      <c r="C14" s="158"/>
      <c r="D14" s="161"/>
      <c r="E14" s="93">
        <f>C13</f>
        <v>983.95988199999988</v>
      </c>
      <c r="F14" s="94">
        <v>1</v>
      </c>
      <c r="G14" s="94">
        <v>1</v>
      </c>
      <c r="H14" s="92"/>
      <c r="I14" s="92"/>
      <c r="J14" s="92"/>
      <c r="K14" s="160"/>
    </row>
    <row r="15" spans="1:14">
      <c r="A15" s="143">
        <v>2</v>
      </c>
      <c r="B15" s="143" t="str">
        <f>ORÇAMENTÁRIA!E13</f>
        <v>DEMOLIÇÕES E RETIRADAS</v>
      </c>
      <c r="C15" s="158">
        <f>ORÇAMENTÁRIA!M13</f>
        <v>832.15673599999991</v>
      </c>
      <c r="D15" s="161">
        <f>C15/C40</f>
        <v>2.6770342045437023</v>
      </c>
      <c r="E15" s="91"/>
      <c r="F15" s="91"/>
      <c r="G15" s="91"/>
      <c r="H15" s="92"/>
      <c r="I15" s="92"/>
      <c r="J15" s="92"/>
      <c r="K15" s="160">
        <f>C15</f>
        <v>832.15673599999991</v>
      </c>
    </row>
    <row r="16" spans="1:14">
      <c r="A16" s="143"/>
      <c r="B16" s="143"/>
      <c r="C16" s="158"/>
      <c r="D16" s="161"/>
      <c r="E16" s="95">
        <f>C15</f>
        <v>832.15673599999991</v>
      </c>
      <c r="F16" s="96">
        <v>1</v>
      </c>
      <c r="G16" s="96">
        <v>1</v>
      </c>
      <c r="H16" s="92"/>
      <c r="I16" s="92"/>
      <c r="J16" s="92"/>
      <c r="K16" s="160"/>
    </row>
    <row r="17" spans="1:11">
      <c r="A17" s="143">
        <v>3</v>
      </c>
      <c r="B17" s="143" t="str">
        <f>ORÇAMENTÁRIA!E16</f>
        <v>SUPERESTRUTURA</v>
      </c>
      <c r="C17" s="158">
        <f>ORÇAMENTÁRIA!M16</f>
        <v>4176.0674840000001</v>
      </c>
      <c r="D17" s="161">
        <f>C17/C40</f>
        <v>13.434338762776971</v>
      </c>
      <c r="E17" s="91"/>
      <c r="F17" s="91"/>
      <c r="G17" s="97"/>
      <c r="H17" s="92"/>
      <c r="I17" s="92"/>
      <c r="J17" s="92"/>
      <c r="K17" s="160">
        <f>C17</f>
        <v>4176.0674840000001</v>
      </c>
    </row>
    <row r="18" spans="1:11">
      <c r="A18" s="143"/>
      <c r="B18" s="143"/>
      <c r="C18" s="158"/>
      <c r="D18" s="161"/>
      <c r="E18" s="95">
        <f>C17</f>
        <v>4176.0674840000001</v>
      </c>
      <c r="F18" s="96">
        <v>1</v>
      </c>
      <c r="G18" s="96">
        <v>1</v>
      </c>
      <c r="H18" s="92"/>
      <c r="I18" s="92"/>
      <c r="J18" s="92"/>
      <c r="K18" s="160"/>
    </row>
    <row r="19" spans="1:11">
      <c r="A19" s="143">
        <v>4</v>
      </c>
      <c r="B19" s="143" t="str">
        <f>ORÇAMENTÁRIA!E19</f>
        <v>COBERTURA</v>
      </c>
      <c r="C19" s="158">
        <f>ORÇAMENTÁRIA!M19</f>
        <v>15905.493884399999</v>
      </c>
      <c r="D19" s="161">
        <f>C19/C40</f>
        <v>51.167705946082108</v>
      </c>
      <c r="E19" s="92"/>
      <c r="F19" s="92"/>
      <c r="G19" s="92"/>
      <c r="H19" s="91"/>
      <c r="I19" s="91"/>
      <c r="J19" s="91"/>
      <c r="K19" s="160">
        <f>C19</f>
        <v>15905.493884399999</v>
      </c>
    </row>
    <row r="20" spans="1:11">
      <c r="A20" s="143"/>
      <c r="B20" s="143"/>
      <c r="C20" s="158"/>
      <c r="D20" s="161"/>
      <c r="E20" s="92"/>
      <c r="F20" s="92"/>
      <c r="G20" s="92"/>
      <c r="H20" s="95">
        <f>C19</f>
        <v>15905.493884399999</v>
      </c>
      <c r="I20" s="96">
        <v>1</v>
      </c>
      <c r="J20" s="96">
        <v>1</v>
      </c>
      <c r="K20" s="160"/>
    </row>
    <row r="21" spans="1:11">
      <c r="A21" s="143">
        <v>5</v>
      </c>
      <c r="B21" s="143" t="str">
        <f>ORÇAMENTÁRIA!E22</f>
        <v>REVESTIMENTOS</v>
      </c>
      <c r="C21" s="158">
        <f>ORÇAMENTÁRIA!M22</f>
        <v>2385.8639999999996</v>
      </c>
      <c r="D21" s="161">
        <f>C21/C40</f>
        <v>7.6752843053228084</v>
      </c>
      <c r="E21" s="92"/>
      <c r="F21" s="92"/>
      <c r="G21" s="92"/>
      <c r="H21" s="91"/>
      <c r="I21" s="91"/>
      <c r="J21" s="91"/>
      <c r="K21" s="160">
        <f>C21</f>
        <v>2385.8639999999996</v>
      </c>
    </row>
    <row r="22" spans="1:11">
      <c r="A22" s="143"/>
      <c r="B22" s="143"/>
      <c r="C22" s="158"/>
      <c r="D22" s="161"/>
      <c r="E22" s="92"/>
      <c r="F22" s="92"/>
      <c r="G22" s="92"/>
      <c r="H22" s="95">
        <f>C21</f>
        <v>2385.8639999999996</v>
      </c>
      <c r="I22" s="96">
        <v>1</v>
      </c>
      <c r="J22" s="96">
        <v>1</v>
      </c>
      <c r="K22" s="160"/>
    </row>
    <row r="23" spans="1:11">
      <c r="A23" s="143">
        <v>6</v>
      </c>
      <c r="B23" s="143" t="str">
        <f>ORÇAMENTÁRIA!E24</f>
        <v>PISO</v>
      </c>
      <c r="C23" s="158">
        <f>ORÇAMENTÁRIA!M24</f>
        <v>2076.6560256000002</v>
      </c>
      <c r="D23" s="161">
        <f>C23/C40</f>
        <v>6.6805674593529742</v>
      </c>
      <c r="E23" s="92"/>
      <c r="F23" s="92"/>
      <c r="G23" s="92"/>
      <c r="H23" s="91"/>
      <c r="I23" s="91"/>
      <c r="J23" s="91"/>
      <c r="K23" s="160">
        <f>C23</f>
        <v>2076.6560256000002</v>
      </c>
    </row>
    <row r="24" spans="1:11">
      <c r="A24" s="143"/>
      <c r="B24" s="143"/>
      <c r="C24" s="158"/>
      <c r="D24" s="161"/>
      <c r="E24" s="92"/>
      <c r="F24" s="92"/>
      <c r="G24" s="92"/>
      <c r="H24" s="95">
        <f>C23</f>
        <v>2076.6560256000002</v>
      </c>
      <c r="I24" s="96">
        <v>1</v>
      </c>
      <c r="J24" s="96">
        <v>1</v>
      </c>
      <c r="K24" s="160"/>
    </row>
    <row r="25" spans="1:11">
      <c r="A25" s="143">
        <v>7</v>
      </c>
      <c r="B25" s="143" t="str">
        <f>ORÇAMENTÁRIA!E26</f>
        <v>PINTURA</v>
      </c>
      <c r="C25" s="158">
        <f>ORÇAMENTÁRIA!M26</f>
        <v>4459.7303999999995</v>
      </c>
      <c r="D25" s="159">
        <f>C25/C40</f>
        <v>14.346877586103403</v>
      </c>
      <c r="E25" s="92"/>
      <c r="F25" s="92"/>
      <c r="G25" s="92"/>
      <c r="H25" s="98"/>
      <c r="I25" s="99"/>
      <c r="J25" s="99"/>
      <c r="K25" s="160">
        <f>C25</f>
        <v>4459.7303999999995</v>
      </c>
    </row>
    <row r="26" spans="1:11">
      <c r="A26" s="143"/>
      <c r="B26" s="143"/>
      <c r="C26" s="158"/>
      <c r="D26" s="159"/>
      <c r="E26" s="92"/>
      <c r="F26" s="92"/>
      <c r="G26" s="92"/>
      <c r="H26" s="95">
        <f>C25</f>
        <v>4459.7303999999995</v>
      </c>
      <c r="I26" s="96">
        <v>1</v>
      </c>
      <c r="J26" s="96">
        <v>1</v>
      </c>
      <c r="K26" s="160"/>
    </row>
    <row r="27" spans="1:11">
      <c r="A27" s="143">
        <v>8</v>
      </c>
      <c r="B27" s="143" t="str">
        <f>ORÇAMENTÁRIA!E29</f>
        <v>LIMPEZA</v>
      </c>
      <c r="C27" s="158">
        <f>ORÇAMENTÁRIA!M29</f>
        <v>265.096</v>
      </c>
      <c r="D27" s="161">
        <f>C27/C40</f>
        <v>0.85280936725808998</v>
      </c>
      <c r="E27" s="92"/>
      <c r="F27" s="92"/>
      <c r="G27" s="92"/>
      <c r="H27" s="91"/>
      <c r="I27" s="91"/>
      <c r="J27" s="91"/>
      <c r="K27" s="160">
        <f>C27</f>
        <v>265.096</v>
      </c>
    </row>
    <row r="28" spans="1:11">
      <c r="A28" s="143"/>
      <c r="B28" s="143"/>
      <c r="C28" s="158"/>
      <c r="D28" s="161"/>
      <c r="E28" s="92"/>
      <c r="F28" s="92"/>
      <c r="G28" s="92"/>
      <c r="H28" s="95">
        <f>C27</f>
        <v>265.096</v>
      </c>
      <c r="I28" s="96">
        <v>1</v>
      </c>
      <c r="J28" s="96">
        <v>1</v>
      </c>
      <c r="K28" s="160"/>
    </row>
    <row r="29" spans="1:1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</row>
    <row r="30" spans="1:11">
      <c r="A30" s="149" t="s">
        <v>107</v>
      </c>
      <c r="B30" s="149"/>
      <c r="C30" s="149"/>
      <c r="D30" s="149"/>
      <c r="E30" s="157">
        <f>E14+E16+E18</f>
        <v>5992.1841020000002</v>
      </c>
      <c r="F30" s="157"/>
      <c r="G30" s="157"/>
      <c r="H30" s="158">
        <f>H20+H22+H24+H26+H28</f>
        <v>25092.840310000003</v>
      </c>
      <c r="I30" s="158"/>
      <c r="J30" s="158"/>
      <c r="K30" s="100"/>
    </row>
    <row r="31" spans="1:11">
      <c r="A31" s="150" t="s">
        <v>104</v>
      </c>
      <c r="B31" s="150"/>
      <c r="C31" s="150"/>
      <c r="D31" s="150"/>
      <c r="E31" s="152">
        <f>E30/C33</f>
        <v>0.19276755335880608</v>
      </c>
      <c r="F31" s="152"/>
      <c r="G31" s="152"/>
      <c r="H31" s="154">
        <f>H30/C33</f>
        <v>0.80723244664119398</v>
      </c>
      <c r="I31" s="154"/>
      <c r="J31" s="154"/>
      <c r="K31" s="102"/>
    </row>
    <row r="32" spans="1:11">
      <c r="A32" s="150" t="s">
        <v>105</v>
      </c>
      <c r="B32" s="150"/>
      <c r="C32" s="150"/>
      <c r="D32" s="150"/>
      <c r="E32" s="152">
        <f>E31</f>
        <v>0.19276755335880608</v>
      </c>
      <c r="F32" s="153"/>
      <c r="G32" s="153"/>
      <c r="H32" s="154">
        <f>E32+H31</f>
        <v>1</v>
      </c>
      <c r="I32" s="155"/>
      <c r="J32" s="155"/>
      <c r="K32" s="102"/>
    </row>
    <row r="33" spans="1:11">
      <c r="A33" s="148" t="s">
        <v>106</v>
      </c>
      <c r="B33" s="148"/>
      <c r="C33" s="103">
        <f>SUM(C13:C28)</f>
        <v>31085.024412000002</v>
      </c>
      <c r="D33" s="101">
        <f>SUM(D13:D28)</f>
        <v>99.999999999999986</v>
      </c>
      <c r="E33" s="151">
        <f>SUM(K13:K28)</f>
        <v>31085.024412000002</v>
      </c>
      <c r="F33" s="151"/>
      <c r="G33" s="151"/>
      <c r="H33" s="151"/>
      <c r="I33" s="151"/>
      <c r="J33" s="151"/>
      <c r="K33" s="151"/>
    </row>
    <row r="35" spans="1:11">
      <c r="B35" s="77"/>
      <c r="C35" s="105"/>
      <c r="D35" s="106"/>
      <c r="E35" s="105"/>
      <c r="F35" s="77"/>
      <c r="H35" s="107"/>
      <c r="I35" s="107"/>
      <c r="J35" s="107"/>
      <c r="K35" s="108"/>
    </row>
    <row r="36" spans="1:11" ht="15.75">
      <c r="B36" s="77"/>
      <c r="C36" s="74"/>
      <c r="D36" s="75" t="s">
        <v>89</v>
      </c>
      <c r="E36" s="76"/>
      <c r="F36" s="77"/>
      <c r="H36" s="74"/>
      <c r="I36" s="75" t="s">
        <v>90</v>
      </c>
      <c r="J36" s="76"/>
    </row>
    <row r="37" spans="1:11" ht="15.75">
      <c r="B37" s="77"/>
      <c r="C37" s="74"/>
      <c r="D37" s="79" t="s">
        <v>91</v>
      </c>
      <c r="E37" s="80"/>
      <c r="F37" s="77"/>
      <c r="H37" s="74"/>
      <c r="I37" s="79" t="s">
        <v>92</v>
      </c>
      <c r="J37" s="80"/>
    </row>
    <row r="38" spans="1:11" ht="15.75">
      <c r="H38" s="77"/>
      <c r="I38" s="79" t="s">
        <v>93</v>
      </c>
      <c r="J38" s="77"/>
    </row>
    <row r="39" spans="1:11" ht="15.75">
      <c r="H39" s="77"/>
      <c r="I39" s="79"/>
      <c r="J39" s="77"/>
    </row>
    <row r="40" spans="1:11">
      <c r="C40" s="109">
        <f>C33/100</f>
        <v>310.85024412000001</v>
      </c>
    </row>
  </sheetData>
  <mergeCells count="66">
    <mergeCell ref="E3:H5"/>
    <mergeCell ref="I7:K7"/>
    <mergeCell ref="A9:K9"/>
    <mergeCell ref="A10:A11"/>
    <mergeCell ref="B10:B11"/>
    <mergeCell ref="C10:C11"/>
    <mergeCell ref="D10:D11"/>
    <mergeCell ref="E10:G10"/>
    <mergeCell ref="H10:J10"/>
    <mergeCell ref="K10:K11"/>
    <mergeCell ref="A15:A16"/>
    <mergeCell ref="B15:B16"/>
    <mergeCell ref="C15:C16"/>
    <mergeCell ref="D15:D16"/>
    <mergeCell ref="K15:K16"/>
    <mergeCell ref="A13:A14"/>
    <mergeCell ref="B13:B14"/>
    <mergeCell ref="C13:C14"/>
    <mergeCell ref="D13:D14"/>
    <mergeCell ref="K13:K14"/>
    <mergeCell ref="A17:A18"/>
    <mergeCell ref="B17:B18"/>
    <mergeCell ref="C17:C18"/>
    <mergeCell ref="D17:D18"/>
    <mergeCell ref="K17:K18"/>
    <mergeCell ref="A19:A20"/>
    <mergeCell ref="B19:B20"/>
    <mergeCell ref="C19:C20"/>
    <mergeCell ref="D19:D20"/>
    <mergeCell ref="K19:K20"/>
    <mergeCell ref="A23:A24"/>
    <mergeCell ref="B23:B24"/>
    <mergeCell ref="C23:C24"/>
    <mergeCell ref="D23:D24"/>
    <mergeCell ref="K23:K24"/>
    <mergeCell ref="A21:A22"/>
    <mergeCell ref="B21:B22"/>
    <mergeCell ref="C21:C22"/>
    <mergeCell ref="D21:D22"/>
    <mergeCell ref="K21:K22"/>
    <mergeCell ref="A27:A28"/>
    <mergeCell ref="B27:B28"/>
    <mergeCell ref="C27:C28"/>
    <mergeCell ref="D27:D28"/>
    <mergeCell ref="K27:K28"/>
    <mergeCell ref="A25:A26"/>
    <mergeCell ref="B25:B26"/>
    <mergeCell ref="C25:C26"/>
    <mergeCell ref="D25:D26"/>
    <mergeCell ref="K25:K26"/>
    <mergeCell ref="A29:K29"/>
    <mergeCell ref="E30:G30"/>
    <mergeCell ref="H30:J30"/>
    <mergeCell ref="E31:G31"/>
    <mergeCell ref="H31:J31"/>
    <mergeCell ref="A33:B33"/>
    <mergeCell ref="A30:D30"/>
    <mergeCell ref="A31:D31"/>
    <mergeCell ref="A32:D32"/>
    <mergeCell ref="E33:K33"/>
    <mergeCell ref="E32:G32"/>
    <mergeCell ref="H32:J32"/>
    <mergeCell ref="A7:D7"/>
    <mergeCell ref="A8:K8"/>
    <mergeCell ref="E6:K6"/>
    <mergeCell ref="A6:D6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  <headerFooter>
    <oddHeader>&amp;C&amp;G</oddHeader>
    <oddFooter>&amp;LRua Rogerio Coutinho, s/nº, Bairro Centro – CEP 68.650-000 CNPJ 04.746.754/0001-46Capitão Poço – Pará - Cel. (91)98880-4782 / (91)98421-4806E-mail - engemastercontr.civil@gmail.com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G18" sqref="G18"/>
    </sheetView>
  </sheetViews>
  <sheetFormatPr defaultRowHeight="15"/>
  <cols>
    <col min="1" max="1" width="11.85546875" customWidth="1"/>
    <col min="2" max="2" width="14.140625" customWidth="1"/>
    <col min="3" max="3" width="9.5703125" customWidth="1"/>
    <col min="4" max="4" width="12" customWidth="1"/>
    <col min="8" max="8" width="10.28515625" customWidth="1"/>
    <col min="9" max="9" width="15" bestFit="1" customWidth="1"/>
  </cols>
  <sheetData>
    <row r="1" spans="1:9">
      <c r="A1" s="175"/>
      <c r="B1" s="176"/>
      <c r="C1" s="169" t="s">
        <v>33</v>
      </c>
      <c r="D1" s="170"/>
      <c r="E1" s="170"/>
      <c r="F1" s="170"/>
      <c r="G1" s="170"/>
      <c r="H1" s="170"/>
      <c r="I1" s="171"/>
    </row>
    <row r="2" spans="1:9" ht="15.75" thickBot="1">
      <c r="A2" s="177"/>
      <c r="B2" s="178"/>
      <c r="C2" s="172"/>
      <c r="D2" s="173"/>
      <c r="E2" s="173"/>
      <c r="F2" s="173"/>
      <c r="G2" s="173"/>
      <c r="H2" s="173"/>
      <c r="I2" s="174"/>
    </row>
    <row r="3" spans="1:9" ht="16.5" customHeight="1">
      <c r="A3" s="177"/>
      <c r="B3" s="178"/>
      <c r="C3" s="169" t="s">
        <v>34</v>
      </c>
      <c r="D3" s="170"/>
      <c r="E3" s="170"/>
      <c r="F3" s="170"/>
      <c r="G3" s="170"/>
      <c r="H3" s="170"/>
      <c r="I3" s="171"/>
    </row>
    <row r="4" spans="1:9" ht="15.75" thickBot="1">
      <c r="A4" s="177"/>
      <c r="B4" s="178"/>
      <c r="C4" s="172"/>
      <c r="D4" s="173"/>
      <c r="E4" s="173"/>
      <c r="F4" s="173"/>
      <c r="G4" s="173"/>
      <c r="H4" s="173"/>
      <c r="I4" s="174"/>
    </row>
    <row r="5" spans="1:9" ht="16.5" customHeight="1">
      <c r="A5" s="177"/>
      <c r="B5" s="178"/>
      <c r="C5" s="169" t="s">
        <v>35</v>
      </c>
      <c r="D5" s="170"/>
      <c r="E5" s="170"/>
      <c r="F5" s="170"/>
      <c r="G5" s="170"/>
      <c r="H5" s="170"/>
      <c r="I5" s="171"/>
    </row>
    <row r="6" spans="1:9" ht="15.75" thickBot="1">
      <c r="A6" s="177"/>
      <c r="B6" s="178"/>
      <c r="C6" s="172"/>
      <c r="D6" s="173"/>
      <c r="E6" s="173"/>
      <c r="F6" s="173"/>
      <c r="G6" s="173"/>
      <c r="H6" s="173"/>
      <c r="I6" s="174"/>
    </row>
    <row r="7" spans="1:9" ht="15.75" thickBot="1">
      <c r="A7" s="179"/>
      <c r="B7" s="180"/>
      <c r="C7" s="47"/>
      <c r="D7" s="47"/>
      <c r="E7" s="47"/>
      <c r="F7" s="47"/>
      <c r="G7" s="47"/>
      <c r="H7" s="47"/>
      <c r="I7" s="48"/>
    </row>
    <row r="8" spans="1:9" ht="15.75" thickBot="1">
      <c r="A8" s="183" t="s">
        <v>36</v>
      </c>
      <c r="B8" s="184"/>
      <c r="C8" s="184"/>
      <c r="D8" s="184"/>
      <c r="E8" s="184"/>
      <c r="F8" s="184"/>
      <c r="G8" s="184"/>
      <c r="H8" s="185"/>
      <c r="I8" s="7" t="s">
        <v>37</v>
      </c>
    </row>
    <row r="9" spans="1:9">
      <c r="A9" s="186" t="s">
        <v>38</v>
      </c>
      <c r="B9" s="187"/>
      <c r="C9" s="187"/>
      <c r="D9" s="187"/>
      <c r="E9" s="187"/>
      <c r="F9" s="187"/>
      <c r="G9" s="187"/>
      <c r="H9" s="188"/>
      <c r="I9" s="8">
        <v>0.02</v>
      </c>
    </row>
    <row r="10" spans="1:9" ht="15.75" thickBot="1">
      <c r="A10" s="189" t="s">
        <v>39</v>
      </c>
      <c r="B10" s="190"/>
      <c r="C10" s="190"/>
      <c r="D10" s="190"/>
      <c r="E10" s="190"/>
      <c r="F10" s="190"/>
      <c r="G10" s="190"/>
      <c r="H10" s="191"/>
      <c r="I10" s="9">
        <f>SUM(I9:I9)</f>
        <v>0.02</v>
      </c>
    </row>
    <row r="11" spans="1:9">
      <c r="A11" s="192" t="s">
        <v>40</v>
      </c>
      <c r="B11" s="193"/>
      <c r="C11" s="193"/>
      <c r="D11" s="193"/>
      <c r="E11" s="193"/>
      <c r="F11" s="193"/>
      <c r="G11" s="193"/>
      <c r="H11" s="194"/>
      <c r="I11" s="10" t="s">
        <v>41</v>
      </c>
    </row>
    <row r="12" spans="1:9">
      <c r="A12" s="195" t="s">
        <v>42</v>
      </c>
      <c r="B12" s="196"/>
      <c r="C12" s="197"/>
      <c r="D12" s="198"/>
      <c r="E12" s="198"/>
      <c r="F12" s="198"/>
      <c r="G12" s="198"/>
      <c r="H12" s="199"/>
      <c r="I12" s="11">
        <v>0.01</v>
      </c>
    </row>
    <row r="13" spans="1:9">
      <c r="A13" s="203" t="s">
        <v>43</v>
      </c>
      <c r="B13" s="204"/>
      <c r="C13" s="204"/>
      <c r="D13" s="204"/>
      <c r="E13" s="204"/>
      <c r="F13" s="204"/>
      <c r="G13" s="204"/>
      <c r="H13" s="205"/>
      <c r="I13" s="12">
        <v>5.5999999999999999E-3</v>
      </c>
    </row>
    <row r="14" spans="1:9">
      <c r="A14" s="206" t="s">
        <v>44</v>
      </c>
      <c r="B14" s="207"/>
      <c r="C14" s="210" t="s">
        <v>45</v>
      </c>
      <c r="D14" s="211"/>
      <c r="E14" s="212"/>
      <c r="F14" s="213"/>
      <c r="G14" s="213"/>
      <c r="H14" s="214"/>
      <c r="I14" s="181">
        <v>4.0000000000000001E-3</v>
      </c>
    </row>
    <row r="15" spans="1:9">
      <c r="A15" s="208"/>
      <c r="B15" s="209"/>
      <c r="C15" s="13">
        <v>2</v>
      </c>
      <c r="D15" s="14" t="s">
        <v>46</v>
      </c>
      <c r="E15" s="215"/>
      <c r="F15" s="216"/>
      <c r="G15" s="216"/>
      <c r="H15" s="217"/>
      <c r="I15" s="182"/>
    </row>
    <row r="16" spans="1:9" ht="15.75" thickBot="1">
      <c r="A16" s="189" t="s">
        <v>47</v>
      </c>
      <c r="B16" s="190"/>
      <c r="C16" s="190"/>
      <c r="D16" s="190"/>
      <c r="E16" s="190"/>
      <c r="F16" s="190"/>
      <c r="G16" s="190"/>
      <c r="H16" s="232"/>
      <c r="I16" s="15">
        <f>SUM(I10:I15)</f>
        <v>3.9599999999999996E-2</v>
      </c>
    </row>
    <row r="17" spans="1:9">
      <c r="A17" s="218" t="s">
        <v>48</v>
      </c>
      <c r="B17" s="219"/>
      <c r="C17" s="219"/>
      <c r="D17" s="219"/>
      <c r="E17" s="219"/>
      <c r="F17" s="219"/>
      <c r="G17" s="219"/>
      <c r="H17" s="220"/>
      <c r="I17" s="16" t="s">
        <v>41</v>
      </c>
    </row>
    <row r="18" spans="1:9">
      <c r="A18" s="17" t="s">
        <v>49</v>
      </c>
      <c r="B18" s="18"/>
      <c r="C18" s="18"/>
      <c r="D18" s="18"/>
      <c r="E18" s="18"/>
      <c r="F18" s="18"/>
      <c r="G18" s="19"/>
      <c r="H18" s="20"/>
      <c r="I18" s="12">
        <v>6.54E-2</v>
      </c>
    </row>
    <row r="19" spans="1:9">
      <c r="A19" s="221" t="s">
        <v>50</v>
      </c>
      <c r="B19" s="222"/>
      <c r="C19" s="222"/>
      <c r="D19" s="222"/>
      <c r="E19" s="222"/>
      <c r="F19" s="222"/>
      <c r="G19" s="222"/>
      <c r="H19" s="223"/>
      <c r="I19" s="12">
        <v>6.54E-2</v>
      </c>
    </row>
    <row r="20" spans="1:9">
      <c r="A20" s="224" t="s">
        <v>51</v>
      </c>
      <c r="B20" s="225"/>
      <c r="C20" s="225"/>
      <c r="D20" s="225"/>
      <c r="E20" s="225"/>
      <c r="F20" s="225"/>
      <c r="G20" s="225"/>
      <c r="H20" s="226"/>
      <c r="I20" s="15">
        <f>I16+I19</f>
        <v>0.105</v>
      </c>
    </row>
    <row r="21" spans="1:9">
      <c r="A21" s="218" t="s">
        <v>52</v>
      </c>
      <c r="B21" s="227"/>
      <c r="C21" s="227"/>
      <c r="D21" s="227"/>
      <c r="E21" s="227"/>
      <c r="F21" s="227"/>
      <c r="G21" s="227"/>
      <c r="H21" s="228"/>
      <c r="I21" s="21"/>
    </row>
    <row r="22" spans="1:9">
      <c r="A22" s="229" t="s">
        <v>53</v>
      </c>
      <c r="B22" s="230"/>
      <c r="C22" s="230"/>
      <c r="D22" s="230"/>
      <c r="E22" s="230"/>
      <c r="F22" s="230"/>
      <c r="G22" s="230"/>
      <c r="H22" s="231"/>
      <c r="I22" s="22">
        <v>6.4999999999999997E-3</v>
      </c>
    </row>
    <row r="23" spans="1:9">
      <c r="A23" s="200" t="s">
        <v>54</v>
      </c>
      <c r="B23" s="201"/>
      <c r="C23" s="201"/>
      <c r="D23" s="201"/>
      <c r="E23" s="201"/>
      <c r="F23" s="201"/>
      <c r="G23" s="201"/>
      <c r="H23" s="202"/>
      <c r="I23" s="23">
        <v>0.03</v>
      </c>
    </row>
    <row r="24" spans="1:9">
      <c r="A24" s="24" t="s">
        <v>55</v>
      </c>
      <c r="B24" s="235" t="s">
        <v>56</v>
      </c>
      <c r="C24" s="236"/>
      <c r="D24" s="236"/>
      <c r="E24" s="236"/>
      <c r="F24" s="236"/>
      <c r="G24" s="236"/>
      <c r="H24" s="25">
        <v>0.05</v>
      </c>
      <c r="I24" s="26">
        <v>0.05</v>
      </c>
    </row>
    <row r="25" spans="1:9">
      <c r="A25" s="237" t="s">
        <v>57</v>
      </c>
      <c r="B25" s="238"/>
      <c r="C25" s="239"/>
      <c r="D25" s="27">
        <v>4.4999999999999998E-2</v>
      </c>
      <c r="E25" s="240" t="s">
        <v>58</v>
      </c>
      <c r="F25" s="240"/>
      <c r="G25" s="240"/>
      <c r="H25" s="241"/>
      <c r="I25" s="26">
        <v>4.4999999999999998E-2</v>
      </c>
    </row>
    <row r="26" spans="1:9">
      <c r="A26" s="221" t="s">
        <v>59</v>
      </c>
      <c r="B26" s="242"/>
      <c r="C26" s="242"/>
      <c r="D26" s="242"/>
      <c r="E26" s="242"/>
      <c r="F26" s="242"/>
      <c r="G26" s="242"/>
      <c r="H26" s="243"/>
      <c r="I26" s="15">
        <f>I22+I23+I24+I25</f>
        <v>0.13150000000000001</v>
      </c>
    </row>
    <row r="27" spans="1:9">
      <c r="A27" s="244" t="s">
        <v>60</v>
      </c>
      <c r="B27" s="245"/>
      <c r="C27" s="245"/>
      <c r="D27" s="245"/>
      <c r="E27" s="245"/>
      <c r="F27" s="245"/>
      <c r="G27" s="245"/>
      <c r="H27" s="246"/>
      <c r="I27" s="28">
        <f>I30</f>
        <v>0.27565365388601037</v>
      </c>
    </row>
    <row r="28" spans="1:9">
      <c r="A28" s="247" t="s">
        <v>61</v>
      </c>
      <c r="B28" s="248"/>
      <c r="C28" s="248"/>
      <c r="D28" s="248"/>
      <c r="E28" s="248"/>
      <c r="F28" s="248"/>
      <c r="G28" s="248"/>
      <c r="H28" s="249"/>
      <c r="I28" s="29">
        <f>(100%-I27)</f>
        <v>0.72434634611398963</v>
      </c>
    </row>
    <row r="29" spans="1:9">
      <c r="A29" s="250" t="s">
        <v>62</v>
      </c>
      <c r="B29" s="251"/>
      <c r="C29" s="251"/>
      <c r="D29" s="251"/>
      <c r="E29" s="251"/>
      <c r="F29" s="251"/>
      <c r="G29" s="251"/>
      <c r="H29" s="252"/>
      <c r="I29" s="30">
        <v>1</v>
      </c>
    </row>
    <row r="30" spans="1:9" ht="15.75" thickBot="1">
      <c r="A30" s="253" t="s">
        <v>63</v>
      </c>
      <c r="B30" s="254"/>
      <c r="C30" s="254"/>
      <c r="D30" s="254"/>
      <c r="E30" s="254"/>
      <c r="F30" s="254"/>
      <c r="G30" s="254"/>
      <c r="H30" s="255"/>
      <c r="I30" s="31">
        <f>(((1+I10+I14+I13)*(1+I12)*(1+I19))/(1-I26))-1</f>
        <v>0.27565365388601037</v>
      </c>
    </row>
    <row r="31" spans="1:9">
      <c r="A31" s="32"/>
      <c r="B31" s="33"/>
      <c r="C31" s="33"/>
      <c r="D31" s="33"/>
      <c r="E31" s="33"/>
      <c r="F31" s="33"/>
      <c r="G31" s="33"/>
      <c r="H31" s="33"/>
      <c r="I31" s="34"/>
    </row>
    <row r="32" spans="1:9">
      <c r="A32" s="256" t="s">
        <v>64</v>
      </c>
      <c r="B32" s="257"/>
      <c r="C32" s="257"/>
      <c r="D32" s="257"/>
      <c r="E32" s="257"/>
      <c r="F32" s="257"/>
      <c r="G32" s="257"/>
      <c r="H32" s="257"/>
      <c r="I32" s="258"/>
    </row>
    <row r="33" spans="1:9">
      <c r="A33" s="259" t="s">
        <v>65</v>
      </c>
      <c r="B33" s="260"/>
      <c r="C33" s="35"/>
      <c r="D33" s="35"/>
      <c r="E33" s="35"/>
      <c r="F33" s="35"/>
      <c r="G33" s="35"/>
      <c r="H33" s="35"/>
      <c r="I33" s="36"/>
    </row>
    <row r="34" spans="1:9">
      <c r="A34" s="37" t="s">
        <v>66</v>
      </c>
      <c r="B34" s="38"/>
      <c r="C34" s="38"/>
      <c r="D34" s="261" t="s">
        <v>67</v>
      </c>
      <c r="E34" s="261"/>
      <c r="F34" s="261"/>
      <c r="G34" s="261"/>
      <c r="H34" s="261"/>
      <c r="I34" s="262"/>
    </row>
    <row r="35" spans="1:9">
      <c r="A35" s="39" t="s">
        <v>68</v>
      </c>
      <c r="B35" s="38"/>
      <c r="C35" s="38"/>
      <c r="D35" s="261"/>
      <c r="E35" s="261"/>
      <c r="F35" s="261"/>
      <c r="G35" s="261"/>
      <c r="H35" s="261"/>
      <c r="I35" s="262"/>
    </row>
    <row r="36" spans="1:9" ht="15.75" thickBot="1">
      <c r="A36" s="40"/>
      <c r="B36" s="41"/>
      <c r="C36" s="41"/>
      <c r="D36" s="41"/>
      <c r="E36" s="41"/>
      <c r="F36" s="41"/>
      <c r="G36" s="41"/>
      <c r="H36" s="41"/>
      <c r="I36" s="42"/>
    </row>
    <row r="37" spans="1:9">
      <c r="A37" s="43"/>
      <c r="B37" s="44"/>
      <c r="C37" s="44"/>
      <c r="D37" s="44"/>
      <c r="E37" s="44"/>
      <c r="F37" s="44"/>
      <c r="G37" s="44"/>
      <c r="H37" s="44"/>
      <c r="I37" s="44"/>
    </row>
    <row r="38" spans="1:9">
      <c r="A38" s="45"/>
      <c r="B38" s="45"/>
      <c r="C38" s="45"/>
      <c r="D38" s="45"/>
      <c r="E38" s="45"/>
      <c r="F38" s="45"/>
      <c r="G38" s="45"/>
      <c r="H38" s="45"/>
      <c r="I38" s="45"/>
    </row>
    <row r="39" spans="1:9">
      <c r="A39" s="233"/>
      <c r="B39" s="233"/>
      <c r="C39" s="233"/>
      <c r="D39" s="233"/>
      <c r="E39" s="234" t="s">
        <v>75</v>
      </c>
      <c r="F39" s="234"/>
      <c r="G39" s="234"/>
      <c r="H39" s="234"/>
      <c r="I39" s="234"/>
    </row>
    <row r="40" spans="1:9">
      <c r="A40" s="233"/>
      <c r="B40" s="233"/>
      <c r="C40" s="233"/>
      <c r="D40" s="233"/>
      <c r="E40" s="45"/>
      <c r="F40" s="45"/>
      <c r="G40" s="45"/>
      <c r="H40" s="45"/>
      <c r="I40" s="45"/>
    </row>
    <row r="41" spans="1:9">
      <c r="A41" s="233"/>
      <c r="B41" s="233"/>
      <c r="C41" s="233"/>
      <c r="D41" s="233"/>
      <c r="E41" s="45"/>
      <c r="F41" s="45"/>
      <c r="G41" s="45"/>
      <c r="H41" s="45"/>
      <c r="I41" s="45"/>
    </row>
    <row r="42" spans="1:9">
      <c r="A42" s="233"/>
      <c r="B42" s="233"/>
      <c r="C42" s="233"/>
      <c r="D42" s="233"/>
      <c r="E42" s="46"/>
      <c r="F42" s="46"/>
      <c r="G42" s="46"/>
      <c r="H42" s="46"/>
      <c r="I42" s="46"/>
    </row>
    <row r="43" spans="1:9">
      <c r="A43" s="233"/>
      <c r="B43" s="233"/>
      <c r="C43" s="233"/>
      <c r="D43" s="233"/>
      <c r="E43" s="46"/>
      <c r="F43" s="46"/>
      <c r="G43" s="46"/>
      <c r="H43" s="46"/>
      <c r="I43" s="46"/>
    </row>
    <row r="44" spans="1:9">
      <c r="A44" s="233"/>
      <c r="B44" s="233"/>
      <c r="C44" s="233"/>
      <c r="D44" s="233"/>
      <c r="E44" s="46"/>
      <c r="F44" s="46"/>
      <c r="G44" s="46"/>
      <c r="H44" s="46"/>
      <c r="I44" s="46"/>
    </row>
    <row r="45" spans="1:9">
      <c r="A45" s="233"/>
      <c r="B45" s="233"/>
      <c r="C45" s="233"/>
      <c r="D45" s="233"/>
      <c r="E45" s="46"/>
      <c r="F45" s="46"/>
      <c r="G45" s="46"/>
      <c r="H45" s="46"/>
      <c r="I45" s="46"/>
    </row>
  </sheetData>
  <mergeCells count="35">
    <mergeCell ref="A39:D45"/>
    <mergeCell ref="E39:I39"/>
    <mergeCell ref="B24:G24"/>
    <mergeCell ref="A25:C25"/>
    <mergeCell ref="E25:H25"/>
    <mergeCell ref="A26:H26"/>
    <mergeCell ref="A27:H27"/>
    <mergeCell ref="A28:H28"/>
    <mergeCell ref="A29:H29"/>
    <mergeCell ref="A30:H30"/>
    <mergeCell ref="A32:I32"/>
    <mergeCell ref="A33:B33"/>
    <mergeCell ref="D34:I35"/>
    <mergeCell ref="A23:H23"/>
    <mergeCell ref="A13:H13"/>
    <mergeCell ref="A14:B15"/>
    <mergeCell ref="C14:D14"/>
    <mergeCell ref="E14:H15"/>
    <mergeCell ref="A17:H17"/>
    <mergeCell ref="A19:H19"/>
    <mergeCell ref="A20:H20"/>
    <mergeCell ref="A21:H21"/>
    <mergeCell ref="A22:H22"/>
    <mergeCell ref="A16:H16"/>
    <mergeCell ref="C1:I2"/>
    <mergeCell ref="A1:B7"/>
    <mergeCell ref="C3:I4"/>
    <mergeCell ref="C5:I6"/>
    <mergeCell ref="I14:I15"/>
    <mergeCell ref="A8:H8"/>
    <mergeCell ref="A9:H9"/>
    <mergeCell ref="A10:H10"/>
    <mergeCell ref="A11:H11"/>
    <mergeCell ref="A12:B12"/>
    <mergeCell ref="C12:H12"/>
  </mergeCells>
  <pageMargins left="0.7" right="0.7" top="0.75" bottom="0.75" header="0.3" footer="0.3"/>
  <pageSetup paperSize="9" scale="8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ORÇAMENTÁRIA</vt:lpstr>
      <vt:lpstr>Plan1</vt:lpstr>
      <vt:lpstr>BDI</vt:lpstr>
      <vt:lpstr>BDI!Area_de_impressao</vt:lpstr>
      <vt:lpstr>ORÇAMENTÁRIA!Area_de_impressao</vt:lpstr>
      <vt:lpstr>Plan1!Area_de_impressao</vt:lpstr>
      <vt:lpstr>ORÇAMENTÁRIA!Titulos_de_impressao</vt:lpstr>
      <vt:lpstr>Plan1!Titulos_de_impressao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Denilson Unifesspa</cp:lastModifiedBy>
  <cp:lastPrinted>2019-02-10T22:33:11Z</cp:lastPrinted>
  <dcterms:created xsi:type="dcterms:W3CDTF">2018-01-23T14:32:38Z</dcterms:created>
  <dcterms:modified xsi:type="dcterms:W3CDTF">2019-02-10T22:45:16Z</dcterms:modified>
</cp:coreProperties>
</file>